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vp/Desktop/Khối lượng GD/"/>
    </mc:Choice>
  </mc:AlternateContent>
  <xr:revisionPtr revIDLastSave="0" documentId="13_ncr:1_{3DE324D9-F67A-A14B-99AD-7985D42673E3}" xr6:coauthVersionLast="47" xr6:coauthVersionMax="47" xr10:uidLastSave="{00000000-0000-0000-0000-000000000000}"/>
  <bookViews>
    <workbookView xWindow="840" yWindow="880" windowWidth="23940" windowHeight="15960" xr2:uid="{00000000-000D-0000-FFFF-FFFF00000000}"/>
  </bookViews>
  <sheets>
    <sheet name="CNTT" sheetId="1" r:id="rId1"/>
  </sheets>
  <externalReferences>
    <externalReference r:id="rId2"/>
  </externalReferences>
  <definedNames>
    <definedName name="_xlnm._FilterDatabase" localSheetId="0" hidden="1">CNTT!$A$8:$V$43</definedName>
    <definedName name="khoa">[1]CSDL!$AK$1:$AK$11</definedName>
    <definedName name="kiem">[1]CSDL!$AO$1:$AO$51</definedName>
    <definedName name="_xlnm.Print_Area" localSheetId="0">CNTT!$A$1:$T$49</definedName>
    <definedName name="_xlnm.Print_Titles" localSheetId="0">CNTT!$6:$8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E9" i="1"/>
  <c r="M9" i="1"/>
  <c r="N9" i="1"/>
  <c r="I9" i="1" s="1"/>
  <c r="S9" i="1" s="1"/>
  <c r="R9" i="1" s="1"/>
  <c r="E10" i="1"/>
  <c r="M10" i="1"/>
  <c r="I10" i="1" s="1"/>
  <c r="S10" i="1" s="1"/>
  <c r="R10" i="1" s="1"/>
  <c r="N10" i="1"/>
  <c r="E11" i="1"/>
  <c r="I11" i="1"/>
  <c r="M11" i="1"/>
  <c r="E12" i="1"/>
  <c r="M12" i="1"/>
  <c r="I12" i="1" s="1"/>
  <c r="S12" i="1" s="1"/>
  <c r="R12" i="1" s="1"/>
  <c r="A12" i="1" s="1"/>
  <c r="E13" i="1"/>
  <c r="M13" i="1"/>
  <c r="N13" i="1"/>
  <c r="I13" i="1" s="1"/>
  <c r="S13" i="1" s="1"/>
  <c r="R13" i="1" s="1"/>
  <c r="E14" i="1"/>
  <c r="M14" i="1"/>
  <c r="I14" i="1" s="1"/>
  <c r="N14" i="1"/>
  <c r="E15" i="1"/>
  <c r="M15" i="1"/>
  <c r="I15" i="1" s="1"/>
  <c r="S15" i="1" s="1"/>
  <c r="R15" i="1" s="1"/>
  <c r="E16" i="1"/>
  <c r="M16" i="1"/>
  <c r="N16" i="1"/>
  <c r="E17" i="1"/>
  <c r="M17" i="1"/>
  <c r="I17" i="1" s="1"/>
  <c r="E18" i="1"/>
  <c r="M18" i="1"/>
  <c r="N18" i="1"/>
  <c r="E19" i="1"/>
  <c r="I19" i="1"/>
  <c r="S19" i="1" s="1"/>
  <c r="R19" i="1" s="1"/>
  <c r="M19" i="1"/>
  <c r="E20" i="1"/>
  <c r="M20" i="1"/>
  <c r="I20" i="1" s="1"/>
  <c r="S20" i="1" s="1"/>
  <c r="R20" i="1" s="1"/>
  <c r="E21" i="1"/>
  <c r="I21" i="1"/>
  <c r="S21" i="1" s="1"/>
  <c r="R21" i="1" s="1"/>
  <c r="A21" i="1" s="1"/>
  <c r="M21" i="1"/>
  <c r="E22" i="1"/>
  <c r="I22" i="1"/>
  <c r="M22" i="1"/>
  <c r="E23" i="1"/>
  <c r="M23" i="1"/>
  <c r="I23" i="1" s="1"/>
  <c r="S23" i="1" s="1"/>
  <c r="R23" i="1" s="1"/>
  <c r="E24" i="1"/>
  <c r="M24" i="1"/>
  <c r="I24" i="1" s="1"/>
  <c r="S24" i="1" s="1"/>
  <c r="R24" i="1" s="1"/>
  <c r="E25" i="1"/>
  <c r="I25" i="1"/>
  <c r="M25" i="1"/>
  <c r="E26" i="1"/>
  <c r="M26" i="1"/>
  <c r="I26" i="1" s="1"/>
  <c r="S26" i="1" s="1"/>
  <c r="R26" i="1" s="1"/>
  <c r="E27" i="1"/>
  <c r="I27" i="1"/>
  <c r="S27" i="1" s="1"/>
  <c r="R27" i="1" s="1"/>
  <c r="A27" i="1" s="1"/>
  <c r="M27" i="1"/>
  <c r="E28" i="1"/>
  <c r="M28" i="1"/>
  <c r="I28" i="1" s="1"/>
  <c r="S28" i="1" s="1"/>
  <c r="R28" i="1" s="1"/>
  <c r="E29" i="1"/>
  <c r="I29" i="1"/>
  <c r="S29" i="1" s="1"/>
  <c r="R29" i="1" s="1"/>
  <c r="M29" i="1"/>
  <c r="E30" i="1"/>
  <c r="M30" i="1"/>
  <c r="N30" i="1"/>
  <c r="E31" i="1"/>
  <c r="M31" i="1"/>
  <c r="I31" i="1" s="1"/>
  <c r="S31" i="1" s="1"/>
  <c r="R31" i="1" s="1"/>
  <c r="E32" i="1"/>
  <c r="M32" i="1"/>
  <c r="I32" i="1" s="1"/>
  <c r="S32" i="1" s="1"/>
  <c r="R32" i="1" s="1"/>
  <c r="E33" i="1"/>
  <c r="M33" i="1"/>
  <c r="I33" i="1" s="1"/>
  <c r="S33" i="1" s="1"/>
  <c r="R33" i="1" s="1"/>
  <c r="N33" i="1"/>
  <c r="E34" i="1"/>
  <c r="M34" i="1"/>
  <c r="N34" i="1"/>
  <c r="I34" i="1" s="1"/>
  <c r="S34" i="1" s="1"/>
  <c r="R34" i="1" s="1"/>
  <c r="E35" i="1"/>
  <c r="M35" i="1"/>
  <c r="I35" i="1" s="1"/>
  <c r="S35" i="1" s="1"/>
  <c r="R35" i="1" s="1"/>
  <c r="E36" i="1"/>
  <c r="M36" i="1"/>
  <c r="I36" i="1" s="1"/>
  <c r="S36" i="1" s="1"/>
  <c r="R36" i="1" s="1"/>
  <c r="N36" i="1"/>
  <c r="E37" i="1"/>
  <c r="M37" i="1"/>
  <c r="I37" i="1" s="1"/>
  <c r="S37" i="1" s="1"/>
  <c r="R37" i="1" s="1"/>
  <c r="E38" i="1"/>
  <c r="I38" i="1"/>
  <c r="S38" i="1" s="1"/>
  <c r="R38" i="1" s="1"/>
  <c r="A38" i="1" s="1"/>
  <c r="M38" i="1"/>
  <c r="E39" i="1"/>
  <c r="I39" i="1"/>
  <c r="M39" i="1"/>
  <c r="E40" i="1"/>
  <c r="M40" i="1"/>
  <c r="I40" i="1" s="1"/>
  <c r="S40" i="1" s="1"/>
  <c r="R40" i="1" s="1"/>
  <c r="E41" i="1"/>
  <c r="M41" i="1"/>
  <c r="I41" i="1" s="1"/>
  <c r="S41" i="1" s="1"/>
  <c r="R41" i="1" s="1"/>
  <c r="E42" i="1"/>
  <c r="I42" i="1"/>
  <c r="M42" i="1"/>
  <c r="U43" i="1"/>
  <c r="I18" i="1" l="1"/>
  <c r="S18" i="1" s="1"/>
  <c r="R18" i="1" s="1"/>
  <c r="S17" i="1"/>
  <c r="R17" i="1" s="1"/>
  <c r="S42" i="1"/>
  <c r="R42" i="1" s="1"/>
  <c r="I30" i="1"/>
  <c r="S30" i="1" s="1"/>
  <c r="R30" i="1" s="1"/>
  <c r="S25" i="1"/>
  <c r="R25" i="1" s="1"/>
  <c r="A25" i="1" s="1"/>
  <c r="S14" i="1"/>
  <c r="R14" i="1" s="1"/>
  <c r="A14" i="1" s="1"/>
  <c r="S39" i="1"/>
  <c r="R39" i="1" s="1"/>
  <c r="S22" i="1"/>
  <c r="R22" i="1" s="1"/>
  <c r="I16" i="1"/>
  <c r="S16" i="1" s="1"/>
  <c r="R16" i="1" s="1"/>
  <c r="S11" i="1"/>
  <c r="R11" i="1" s="1"/>
  <c r="A9" i="1"/>
  <c r="A39" i="1" s="1"/>
  <c r="R43" i="1"/>
  <c r="A42" i="1"/>
  <c r="A40" i="1"/>
  <c r="A35" i="1"/>
  <c r="A32" i="1"/>
  <c r="A31" i="1"/>
  <c r="A30" i="1"/>
  <c r="A29" i="1"/>
  <c r="A23" i="1"/>
  <c r="A19" i="1"/>
  <c r="A13" i="1"/>
  <c r="A10" i="1"/>
  <c r="A36" i="1" l="1"/>
  <c r="A33" i="1"/>
  <c r="A34" i="1"/>
  <c r="A11" i="1"/>
  <c r="A16" i="1"/>
  <c r="A18" i="1"/>
  <c r="A22" i="1"/>
  <c r="A26" i="1"/>
  <c r="A37" i="1"/>
  <c r="A41" i="1"/>
  <c r="A15" i="1"/>
  <c r="A17" i="1"/>
  <c r="A20" i="1"/>
  <c r="A24" i="1"/>
  <c r="A28" i="1"/>
</calcChain>
</file>

<file path=xl/sharedStrings.xml><?xml version="1.0" encoding="utf-8"?>
<sst xmlns="http://schemas.openxmlformats.org/spreadsheetml/2006/main" count="220" uniqueCount="93">
  <si>
    <t>BAN GIÁM HIỆU</t>
  </si>
  <si>
    <t>PHÒNG THANH TRA GIÁO DỤC</t>
  </si>
  <si>
    <t>PHÒNG ĐÀO TẠO</t>
  </si>
  <si>
    <t>Hà Nội, ngày 15 tháng 10 năm 2018</t>
  </si>
  <si>
    <t>* Khối lượng NCKH chi tiết được thống kê theo bảng kê của phòng Khoa học công nghệ và HTQT.</t>
  </si>
  <si>
    <t>TỔNG THỪA GIỜ (TIẾT)</t>
  </si>
  <si>
    <t>BM. HT thông tin</t>
  </si>
  <si>
    <t>KHOA CÔNG NGHỆ THÔNG TIN</t>
  </si>
  <si>
    <t>Chuyên viên</t>
  </si>
  <si>
    <t>VPK CNTT</t>
  </si>
  <si>
    <t>Trần Duy Dũng</t>
  </si>
  <si>
    <t>Thử việc từ 14/11/2017</t>
  </si>
  <si>
    <t>Giảng viên</t>
  </si>
  <si>
    <t>Lê Trung Kiên</t>
  </si>
  <si>
    <t>Phòng CTSV</t>
  </si>
  <si>
    <t>Trần Thị Hồng Nhung</t>
  </si>
  <si>
    <t>BM. TT &amp; Mạng MT</t>
  </si>
  <si>
    <t>TT. CNTT</t>
  </si>
  <si>
    <t>Trần Việt Vương</t>
  </si>
  <si>
    <t>Tổ trưởng cấp phòng</t>
  </si>
  <si>
    <t>Nguyễn Văn Thắng</t>
  </si>
  <si>
    <t>BM. Điện tử VT</t>
  </si>
  <si>
    <t>Bí thư liên chi đoàn sinh viên Khoa CNTT nhiệm kỳ 2017-2019.</t>
  </si>
  <si>
    <t>BT LC đoàn CS</t>
  </si>
  <si>
    <t>Nguyễn Công Nam</t>
  </si>
  <si>
    <t>- Đang học trung cấp LLCT - khóa 58 từ 12/5/2018;
- Tham gia khóa đào tạo về "Phương pháp giảng dạy hiện đại", từ 09/7/2018-13/7/2018.</t>
  </si>
  <si>
    <t>Trưởng BM</t>
  </si>
  <si>
    <t>Đỗ Xuân Thu</t>
  </si>
  <si>
    <t>Hoàng Thế Phương</t>
  </si>
  <si>
    <t>- Đang học trung cấp LLCT - khóa 58 từ 12/5/2018;
- Bồi dưỡng chức danh nghề nghiệp GV hạng II, từ 18/11/2017 đến 05/01/2018;
- Tham gia khóa đào tạo về "Phương pháp giảng dạy hiện đại", từ 09/7/2018-13/7/2018.</t>
  </si>
  <si>
    <t>Bùi Hải Đăng</t>
  </si>
  <si>
    <t>- Tham gia khóa đào tạo về Thông tin - Tín hiệu đường sắt từ 14/05/2018 đến 20/7/2018.</t>
  </si>
  <si>
    <t>Ngô Thị Thu Tình</t>
  </si>
  <si>
    <t>Vũ Văn Linh</t>
  </si>
  <si>
    <t>- GV nữ nuôi con nhỏ dưới 36 tháng.</t>
  </si>
  <si>
    <t>Nguyễn Thị Thu Hiền (ĐTVT)</t>
  </si>
  <si>
    <t>P. Trưởng BM</t>
  </si>
  <si>
    <t>Dương Quang Khánh</t>
  </si>
  <si>
    <t>Vương Thị Hương</t>
  </si>
  <si>
    <t>Hoàng Thị Thúy</t>
  </si>
  <si>
    <t>Phạm Trường Giang</t>
  </si>
  <si>
    <t>Bùi Thị Như</t>
  </si>
  <si>
    <t>Lê Thanh Tấn</t>
  </si>
  <si>
    <t>Lương Hoàng Anh</t>
  </si>
  <si>
    <t>Nguyễn Thái Sơn</t>
  </si>
  <si>
    <t>Đỗ Bảo Sơn</t>
  </si>
  <si>
    <t>Phùng Văn Ổn</t>
  </si>
  <si>
    <t>Thai sản 06 tháng.</t>
  </si>
  <si>
    <t>Nguyễn Thị Kim Huệ</t>
  </si>
  <si>
    <t>Lê Thị Chi</t>
  </si>
  <si>
    <t>- Lớp Trung cấp LLCT-HC - Khóa 48, không tập trung 01 năm, từ 19/8/2017;
- Bồi dưỡng chức danh nghề nghiệp GV hạng II, từ 18/11/2017 đến 05/01/2018;
- Tham gia khóa đào tạo về "Phương pháp giảng dạy hiện đại", từ 09/7/2018-13/7/2018.</t>
  </si>
  <si>
    <t>Lê Chí Luận</t>
  </si>
  <si>
    <t>Vũ Thị Thu Hà</t>
  </si>
  <si>
    <t>- Tham gia khóa đào tạo về "Phương pháp giảng dạy hiện đại", từ 09/7/2018-13/7/2018.</t>
  </si>
  <si>
    <t>Đoàn Thị Thanh Hằng</t>
  </si>
  <si>
    <t>Lê Thị Hoa</t>
  </si>
  <si>
    <t>Lã Quang Trung</t>
  </si>
  <si>
    <t>- Bồi dưỡng chức danh nghề nghiệp GV hạng II, từ 18/11/2017 đến 05/01/2018;
- Tham gia khóa tập huấn "Phát triển kỹ năng tự đánh giá CTĐT theo Bộ tiêu chuẩn của Bộ GD&amp;ĐT", từ 28/11/2017 đến 30/11/2017.</t>
  </si>
  <si>
    <t>P. Trưởng khoa</t>
  </si>
  <si>
    <t>Đỗ Quang Hưng</t>
  </si>
  <si>
    <t>Phòng HC-QT</t>
  </si>
  <si>
    <t>Nguyễn Anh Dũng</t>
  </si>
  <si>
    <t>Phòng KT &amp; ĐBCLĐT</t>
  </si>
  <si>
    <t>Nguyễn Tùng Dương</t>
  </si>
  <si>
    <t>Tham gia khóa đào tạo về "Phương pháp giảng dạy hiện đại", từ 09/7/2018-13/7/2018.</t>
  </si>
  <si>
    <t>Phòng Đào tạo</t>
  </si>
  <si>
    <t>Nguyễn Thị Vân Anh</t>
  </si>
  <si>
    <t>- Bồi dưỡng chức danh nghề nghiệp GV hạng II, từ 18/11/2017 đến 05/01/2018;
- Tham gia tập huấn CT tập huấn tuyển sinh ĐH, CĐ 2018 của Bộ GDĐT;
- Lớp Trung cấp LLCT-HC - Khóa 48, không tập trung 01 năm, từ 19/8/2017.</t>
  </si>
  <si>
    <t>Phạm Quang Dũng</t>
  </si>
  <si>
    <t>Được tính</t>
  </si>
  <si>
    <t>Thực hiện</t>
  </si>
  <si>
    <t>SHCD đầu khóa</t>
  </si>
  <si>
    <t>ĐH, CĐ, LT</t>
  </si>
  <si>
    <t>Tổng</t>
  </si>
  <si>
    <t>Giảng dạy</t>
  </si>
  <si>
    <t>Công tác khác</t>
  </si>
  <si>
    <t>Thi</t>
  </si>
  <si>
    <t>ĐA
TN</t>
  </si>
  <si>
    <t>Học tập, BD</t>
  </si>
  <si>
    <t>NCKH</t>
  </si>
  <si>
    <t>% thực hiện</t>
  </si>
  <si>
    <t>Ghi chú</t>
  </si>
  <si>
    <t>Thừa giờ (tiết)</t>
  </si>
  <si>
    <t>Thực hiện (tiết)</t>
  </si>
  <si>
    <t>Định mức (tiết)</t>
  </si>
  <si>
    <t>Chức danh, chức vụ cao nhất</t>
  </si>
  <si>
    <t>Đơn vị</t>
  </si>
  <si>
    <t>Họ và tên GV</t>
  </si>
  <si>
    <t>Số
TT</t>
  </si>
  <si>
    <t>Độc lập - Tự do - Hạnh phúc</t>
  </si>
  <si>
    <t>TRƯỜNG ĐẠI HỌC CÔNG NGHỆ GTVT</t>
  </si>
  <si>
    <t>CỘNG HÒA XÃ HỘI CHỦ NGHĨA VIỆT NAM</t>
  </si>
  <si>
    <t>BỘ GIAO THÔNG VẬN TẢI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</si>
</sst>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Times New Roman"/>
      <family val="2"/>
    </font>
    <font>
      <sz val="11"/>
      <color rgb="FF3333FF"/>
      <name val="Times New Roman"/>
      <family val="2"/>
    </font>
    <font>
      <sz val="11"/>
      <color rgb="FFFF0000"/>
      <name val="Times New Roman"/>
      <family val="2"/>
    </font>
    <font>
      <sz val="11"/>
      <color rgb="FF3333FF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FF"/>
      <name val="Times New Roman"/>
      <family val="2"/>
    </font>
    <font>
      <b/>
      <sz val="11"/>
      <color rgb="FFFF00FF"/>
      <name val="Times New Roman"/>
      <family val="2"/>
    </font>
    <font>
      <b/>
      <sz val="11"/>
      <color rgb="FFFF0000"/>
      <name val="Times New Roman"/>
      <family val="2"/>
    </font>
    <font>
      <b/>
      <sz val="11"/>
      <color rgb="FF3333FF"/>
      <name val="Times New Roman"/>
      <family val="2"/>
    </font>
    <font>
      <b/>
      <sz val="11"/>
      <color theme="1"/>
      <name val="Times New Roman"/>
      <family val="1"/>
    </font>
    <font>
      <i/>
      <sz val="11"/>
      <color rgb="FFFF00FF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FF0000"/>
      <name val="Times New Roman"/>
      <family val="1"/>
    </font>
    <font>
      <sz val="9"/>
      <color rgb="FF3333FF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"/>
      <family val="2"/>
    </font>
    <font>
      <sz val="9"/>
      <color rgb="FFFF00FF"/>
      <name val="Times New Roman"/>
      <family val="2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2"/>
    </font>
    <font>
      <sz val="9"/>
      <color rgb="FF3333FF"/>
      <name val="Times New Roman"/>
      <family val="2"/>
    </font>
    <font>
      <sz val="9"/>
      <color theme="1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2"/>
    </font>
    <font>
      <sz val="10"/>
      <color rgb="FFFF00FF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3333FF"/>
      <name val="Times New Roman"/>
      <family val="2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FF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3333FF"/>
      <name val="Times New Roman"/>
      <family val="1"/>
    </font>
    <font>
      <b/>
      <sz val="12"/>
      <color rgb="FFFF0000"/>
      <name val="Times New Roman"/>
      <family val="2"/>
    </font>
    <font>
      <b/>
      <sz val="12"/>
      <color rgb="FFFF00FF"/>
      <name val="Times New Roman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9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2" fontId="14" fillId="0" borderId="4" xfId="0" applyNumberFormat="1" applyFont="1" applyBorder="1" applyAlignment="1">
      <alignment horizontal="justify" vertical="center" wrapText="1"/>
    </xf>
    <xf numFmtId="2" fontId="15" fillId="0" borderId="2" xfId="0" applyNumberFormat="1" applyFont="1" applyBorder="1" applyAlignment="1">
      <alignment horizontal="right" vertical="center" shrinkToFit="1"/>
    </xf>
    <xf numFmtId="2" fontId="15" fillId="0" borderId="5" xfId="0" applyNumberFormat="1" applyFont="1" applyBorder="1" applyAlignment="1">
      <alignment horizontal="right" vertical="center" shrinkToFit="1"/>
    </xf>
    <xf numFmtId="2" fontId="14" fillId="0" borderId="6" xfId="0" applyNumberFormat="1" applyFont="1" applyBorder="1" applyAlignment="1">
      <alignment horizontal="right" vertical="center" shrinkToFit="1"/>
    </xf>
    <xf numFmtId="2" fontId="16" fillId="0" borderId="7" xfId="0" applyNumberFormat="1" applyFont="1" applyBorder="1" applyAlignment="1">
      <alignment horizontal="right" vertical="center" shrinkToFit="1"/>
    </xf>
    <xf numFmtId="2" fontId="14" fillId="0" borderId="8" xfId="0" applyNumberFormat="1" applyFont="1" applyBorder="1" applyAlignment="1">
      <alignment horizontal="right" vertical="center" shrinkToFit="1"/>
    </xf>
    <xf numFmtId="2" fontId="17" fillId="0" borderId="8" xfId="0" applyNumberFormat="1" applyFont="1" applyBorder="1" applyAlignment="1">
      <alignment horizontal="right" vertical="center" shrinkToFit="1"/>
    </xf>
    <xf numFmtId="2" fontId="18" fillId="0" borderId="8" xfId="0" applyNumberFormat="1" applyFont="1" applyBorder="1" applyAlignment="1">
      <alignment horizontal="right" vertical="center" shrinkToFit="1"/>
    </xf>
    <xf numFmtId="2" fontId="15" fillId="0" borderId="8" xfId="0" applyNumberFormat="1" applyFont="1" applyBorder="1" applyAlignment="1">
      <alignment horizontal="right" vertical="center" shrinkToFit="1"/>
    </xf>
    <xf numFmtId="2" fontId="19" fillId="0" borderId="5" xfId="0" applyNumberFormat="1" applyFont="1" applyBorder="1" applyAlignment="1">
      <alignment horizontal="right" vertical="center" shrinkToFit="1"/>
    </xf>
    <xf numFmtId="2" fontId="18" fillId="0" borderId="6" xfId="0" applyNumberFormat="1" applyFont="1" applyBorder="1" applyAlignment="1">
      <alignment horizontal="right" vertical="center" shrinkToFit="1"/>
    </xf>
    <xf numFmtId="0" fontId="18" fillId="0" borderId="8" xfId="0" applyFont="1" applyBorder="1" applyAlignment="1">
      <alignment horizontal="center" vertical="center" shrinkToFit="1"/>
    </xf>
    <xf numFmtId="2" fontId="20" fillId="0" borderId="5" xfId="0" applyNumberFormat="1" applyFont="1" applyBorder="1" applyAlignment="1">
      <alignment horizontal="right" vertical="center" shrinkToFit="1"/>
    </xf>
    <xf numFmtId="0" fontId="21" fillId="0" borderId="8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22" fillId="0" borderId="4" xfId="0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justify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left" vertical="center" wrapText="1" shrinkToFit="1"/>
    </xf>
    <xf numFmtId="4" fontId="13" fillId="0" borderId="2" xfId="0" applyNumberFormat="1" applyFont="1" applyBorder="1" applyAlignment="1">
      <alignment horizontal="left" vertical="center" wrapText="1" shrinkToFit="1"/>
    </xf>
    <xf numFmtId="4" fontId="13" fillId="0" borderId="1" xfId="0" applyNumberFormat="1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">
    <dxf>
      <font>
        <color rgb="FF3333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9525</xdr:rowOff>
    </xdr:from>
    <xdr:to>
      <xdr:col>2</xdr:col>
      <xdr:colOff>485775</xdr:colOff>
      <xdr:row>2</xdr:row>
      <xdr:rowOff>11113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19200" y="390525"/>
          <a:ext cx="485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209550</xdr:colOff>
      <xdr:row>2</xdr:row>
      <xdr:rowOff>9525</xdr:rowOff>
    </xdr:from>
    <xdr:to>
      <xdr:col>19</xdr:col>
      <xdr:colOff>1571625</xdr:colOff>
      <xdr:row>2</xdr:row>
      <xdr:rowOff>11113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72750" y="390525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&#272;&#224;o%20t&#7841;o/Thanh%20to&#225;n/TG17-18/T&#7893;ng%20h&#7907;p%20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UẨN"/>
      <sheetName val="Tổng hợp (2)"/>
      <sheetName val="CSDL"/>
      <sheetName val="ĐATN"/>
      <sheetName val="CHUẨN (2)"/>
    </sheetNames>
    <sheetDataSet>
      <sheetData sheetId="0" refreshError="1"/>
      <sheetData sheetId="1" refreshError="1"/>
      <sheetData sheetId="2">
        <row r="2">
          <cell r="AK2" t="str">
            <v>KHOA CÔNG TRÌNH</v>
          </cell>
          <cell r="AO2" t="str">
            <v>Giảng viên</v>
          </cell>
        </row>
        <row r="3">
          <cell r="AK3" t="str">
            <v>KHOA CƠ KHÍ</v>
          </cell>
          <cell r="AO3" t="str">
            <v>Hiệu trưởng</v>
          </cell>
        </row>
        <row r="4">
          <cell r="AK4" t="str">
            <v>KHOA KINH TẾ VẬN TẢI</v>
          </cell>
          <cell r="AO4" t="str">
            <v>P. Hiệu trường</v>
          </cell>
        </row>
        <row r="5">
          <cell r="AK5" t="str">
            <v>KHOA KHOA HỌC CƠ BẢN</v>
          </cell>
          <cell r="AO5" t="str">
            <v>CT HĐ trường</v>
          </cell>
        </row>
        <row r="6">
          <cell r="AK6" t="str">
            <v>KHOA CÔNG NGHỆ THÔNG TIN</v>
          </cell>
          <cell r="AO6" t="str">
            <v>GĐ Cơ sở ĐT</v>
          </cell>
        </row>
        <row r="7">
          <cell r="AK7" t="str">
            <v>KHOA LÝ LUẬN CHÍNH TRỊ</v>
          </cell>
          <cell r="AO7" t="str">
            <v>Trưởng phòng</v>
          </cell>
        </row>
        <row r="8">
          <cell r="AK8" t="str">
            <v>KHOA CƠ SỞ KĨ THUẬT</v>
          </cell>
          <cell r="AO8" t="str">
            <v>P. GĐ CS ĐT</v>
          </cell>
        </row>
        <row r="9">
          <cell r="AK9" t="str">
            <v>BỘ MÔN GIÁO DỤC QuỐC PHÒNG - AN NINH</v>
          </cell>
          <cell r="AO9" t="str">
            <v>P. Trưởng phòng</v>
          </cell>
        </row>
        <row r="10">
          <cell r="AK10" t="str">
            <v>BỘ MÔN GIÁO DỤC THỂ CHẤT</v>
          </cell>
          <cell r="AO10" t="str">
            <v>Trưởng phòng CSĐT</v>
          </cell>
        </row>
        <row r="11">
          <cell r="AK11" t="str">
            <v>TRUNG TÂM CÔNG NGHỆ CƠ KHÍ</v>
          </cell>
          <cell r="AO11" t="str">
            <v>Tổ trưởng cấp phòng</v>
          </cell>
        </row>
        <row r="12">
          <cell r="AO12" t="str">
            <v>P. Phòng CSĐT</v>
          </cell>
        </row>
        <row r="13">
          <cell r="AO13" t="str">
            <v>Cán bộ QL HSSV</v>
          </cell>
        </row>
        <row r="14">
          <cell r="AO14" t="str">
            <v>Chuyên viên</v>
          </cell>
        </row>
        <row r="15">
          <cell r="AO15" t="str">
            <v>Trưởng khoa</v>
          </cell>
        </row>
        <row r="16">
          <cell r="AO16" t="str">
            <v>GĐ trung tâm</v>
          </cell>
        </row>
        <row r="17">
          <cell r="AO17" t="str">
            <v>P. Trưởng khoa</v>
          </cell>
        </row>
        <row r="18">
          <cell r="AO18" t="str">
            <v>P. GĐ trung tâm</v>
          </cell>
        </row>
        <row r="19">
          <cell r="AO19" t="str">
            <v>Trưởng BM (trường)</v>
          </cell>
        </row>
        <row r="20">
          <cell r="AO20" t="str">
            <v>Trưởng BM</v>
          </cell>
        </row>
        <row r="21">
          <cell r="AO21" t="str">
            <v>P. Trưởng BM (trường)</v>
          </cell>
        </row>
        <row r="22">
          <cell r="AO22" t="str">
            <v>P. Trưởng BM</v>
          </cell>
        </row>
        <row r="23">
          <cell r="AO23" t="str">
            <v>Bí thư Đảng ủy</v>
          </cell>
        </row>
        <row r="24">
          <cell r="AO24" t="str">
            <v>CT CĐ trường</v>
          </cell>
        </row>
        <row r="25">
          <cell r="AO25" t="str">
            <v>P. Bt Đảng ủy</v>
          </cell>
        </row>
        <row r="26">
          <cell r="AO26" t="str">
            <v>PCT. CĐ trường</v>
          </cell>
        </row>
        <row r="27">
          <cell r="AO27" t="str">
            <v>Trưởng ban TTND</v>
          </cell>
        </row>
        <row r="28">
          <cell r="AO28" t="str">
            <v>Trưởng ban nữ công</v>
          </cell>
        </row>
        <row r="29">
          <cell r="AO29" t="str">
            <v>Bí thư ĐU bộ phận</v>
          </cell>
        </row>
        <row r="30">
          <cell r="AO30" t="str">
            <v>Chủ tịch CĐ cơ sở</v>
          </cell>
        </row>
        <row r="31">
          <cell r="AO31" t="str">
            <v>BT Đoàn trường</v>
          </cell>
        </row>
        <row r="32">
          <cell r="AO32" t="str">
            <v>P. BT Đoàn trường</v>
          </cell>
        </row>
        <row r="33">
          <cell r="AO33" t="str">
            <v>BT LC đoàn CS</v>
          </cell>
        </row>
        <row r="34">
          <cell r="AO34" t="str">
            <v>GV nữ nuôi con (&lt; 36 tháng)</v>
          </cell>
        </row>
        <row r="35">
          <cell r="AO35" t="str">
            <v>GV kiêm PT PTN</v>
          </cell>
        </row>
        <row r="36">
          <cell r="AO36" t="str">
            <v>GV kiêm QP, QS</v>
          </cell>
        </row>
        <row r="37">
          <cell r="AO37" t="str">
            <v>Kiêm VPK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49"/>
  <sheetViews>
    <sheetView tabSelected="1" workbookViewId="0">
      <pane xSplit="3" ySplit="8" topLeftCell="E9" activePane="bottomRight" state="frozenSplit"/>
      <selection activeCell="R339" sqref="R339:T339"/>
      <selection pane="topRight" activeCell="R339" sqref="R339:T339"/>
      <selection pane="bottomLeft" activeCell="R339" sqref="R339:T339"/>
      <selection pane="bottomRight" activeCell="U16" sqref="U16"/>
    </sheetView>
  </sheetViews>
  <sheetFormatPr baseColWidth="10" defaultColWidth="8.83203125" defaultRowHeight="14" x14ac:dyDescent="0.15"/>
  <cols>
    <col min="1" max="1" width="3.5" bestFit="1" customWidth="1"/>
    <col min="2" max="2" width="20" style="1" customWidth="1"/>
    <col min="3" max="3" width="12.83203125" style="6" customWidth="1"/>
    <col min="4" max="4" width="10" style="1" customWidth="1"/>
    <col min="5" max="5" width="5.6640625" style="6" customWidth="1"/>
    <col min="6" max="6" width="5" style="8" customWidth="1"/>
    <col min="7" max="8" width="5" style="7" customWidth="1"/>
    <col min="9" max="11" width="6.5" style="4" customWidth="1"/>
    <col min="12" max="12" width="6.5" style="7" customWidth="1"/>
    <col min="13" max="13" width="6.5" style="6" customWidth="1"/>
    <col min="14" max="14" width="6.5" style="3" customWidth="1"/>
    <col min="15" max="16" width="5.6640625" style="5" customWidth="1"/>
    <col min="17" max="17" width="6.5" style="3" customWidth="1"/>
    <col min="18" max="19" width="6.5" style="4" customWidth="1"/>
    <col min="20" max="20" width="32.83203125" style="3" customWidth="1"/>
    <col min="21" max="21" width="25.5" style="2" customWidth="1"/>
    <col min="22" max="22" width="23.5" style="1" customWidth="1"/>
  </cols>
  <sheetData>
    <row r="1" spans="1:22" x14ac:dyDescent="0.15">
      <c r="A1" s="49" t="s">
        <v>92</v>
      </c>
      <c r="B1" s="49"/>
      <c r="C1" s="49"/>
      <c r="D1" s="49"/>
      <c r="E1" s="48"/>
      <c r="G1" s="14"/>
      <c r="H1" s="14"/>
      <c r="L1" s="9"/>
      <c r="M1" s="11"/>
      <c r="N1" s="47"/>
      <c r="O1" s="46"/>
      <c r="Q1" s="50" t="s">
        <v>91</v>
      </c>
      <c r="R1" s="50"/>
      <c r="S1" s="50"/>
      <c r="T1" s="50"/>
    </row>
    <row r="2" spans="1:22" ht="16" x14ac:dyDescent="0.2">
      <c r="A2" s="50" t="s">
        <v>90</v>
      </c>
      <c r="B2" s="50"/>
      <c r="C2" s="50"/>
      <c r="D2" s="50"/>
      <c r="E2" s="45"/>
      <c r="F2" s="10"/>
      <c r="G2" s="44"/>
      <c r="H2" s="44"/>
      <c r="L2" s="43"/>
      <c r="M2" s="42"/>
      <c r="N2" s="41"/>
      <c r="O2" s="40"/>
      <c r="Q2" s="51" t="s">
        <v>89</v>
      </c>
      <c r="R2" s="51"/>
      <c r="S2" s="51"/>
      <c r="T2" s="51"/>
    </row>
    <row r="4" spans="1:22" ht="45" customHeight="1" x14ac:dyDescent="0.15">
      <c r="A4" s="52" t="str">
        <f>"BẢNG TÍNH KHỐI LƯỢNG THỪA GIỜ NĂM HỌC 2017 - 2018 (HÀ NỘI)
"&amp;U4</f>
        <v>BẢNG TÍNH KHỐI LƯỢNG THỪA GIỜ NĂM HỌC 2017 - 2018 (HÀ NỘI)
KHOA CÔNG NGHỆ THÔNG TIN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3"/>
      <c r="Q4" s="53"/>
      <c r="R4" s="53"/>
      <c r="S4" s="53"/>
      <c r="T4" s="53"/>
      <c r="U4" s="39" t="s">
        <v>7</v>
      </c>
    </row>
    <row r="6" spans="1:22" ht="21" customHeight="1" x14ac:dyDescent="0.15">
      <c r="A6" s="55" t="s">
        <v>88</v>
      </c>
      <c r="B6" s="58" t="s">
        <v>87</v>
      </c>
      <c r="C6" s="61" t="s">
        <v>86</v>
      </c>
      <c r="D6" s="64" t="s">
        <v>85</v>
      </c>
      <c r="E6" s="67" t="s">
        <v>84</v>
      </c>
      <c r="F6" s="68"/>
      <c r="G6" s="68"/>
      <c r="H6" s="69"/>
      <c r="I6" s="67" t="s">
        <v>83</v>
      </c>
      <c r="J6" s="68"/>
      <c r="K6" s="68"/>
      <c r="L6" s="68"/>
      <c r="M6" s="68"/>
      <c r="N6" s="68"/>
      <c r="O6" s="68"/>
      <c r="P6" s="68"/>
      <c r="Q6" s="69"/>
      <c r="R6" s="70" t="s">
        <v>82</v>
      </c>
      <c r="S6" s="71"/>
      <c r="T6" s="72" t="s">
        <v>81</v>
      </c>
    </row>
    <row r="7" spans="1:22" ht="21" customHeight="1" x14ac:dyDescent="0.15">
      <c r="A7" s="56"/>
      <c r="B7" s="59"/>
      <c r="C7" s="62"/>
      <c r="D7" s="65"/>
      <c r="E7" s="75" t="s">
        <v>73</v>
      </c>
      <c r="F7" s="77" t="s">
        <v>80</v>
      </c>
      <c r="G7" s="77" t="s">
        <v>74</v>
      </c>
      <c r="H7" s="79" t="s">
        <v>79</v>
      </c>
      <c r="I7" s="81" t="s">
        <v>73</v>
      </c>
      <c r="J7" s="83" t="s">
        <v>74</v>
      </c>
      <c r="K7" s="84"/>
      <c r="L7" s="85" t="s">
        <v>79</v>
      </c>
      <c r="M7" s="86"/>
      <c r="N7" s="87" t="s">
        <v>78</v>
      </c>
      <c r="O7" s="89" t="s">
        <v>77</v>
      </c>
      <c r="P7" s="89" t="s">
        <v>76</v>
      </c>
      <c r="Q7" s="91" t="s">
        <v>75</v>
      </c>
      <c r="R7" s="93" t="s">
        <v>74</v>
      </c>
      <c r="S7" s="94" t="s">
        <v>73</v>
      </c>
      <c r="T7" s="73"/>
    </row>
    <row r="8" spans="1:22" ht="33.75" customHeight="1" x14ac:dyDescent="0.15">
      <c r="A8" s="57"/>
      <c r="B8" s="60"/>
      <c r="C8" s="63"/>
      <c r="D8" s="66"/>
      <c r="E8" s="76"/>
      <c r="F8" s="78"/>
      <c r="G8" s="78"/>
      <c r="H8" s="80"/>
      <c r="I8" s="82"/>
      <c r="J8" s="38" t="s">
        <v>72</v>
      </c>
      <c r="K8" s="37" t="s">
        <v>71</v>
      </c>
      <c r="L8" s="36" t="s">
        <v>70</v>
      </c>
      <c r="M8" s="35" t="s">
        <v>69</v>
      </c>
      <c r="N8" s="88"/>
      <c r="O8" s="90"/>
      <c r="P8" s="90"/>
      <c r="Q8" s="92"/>
      <c r="R8" s="82"/>
      <c r="S8" s="95"/>
      <c r="T8" s="74"/>
    </row>
    <row r="9" spans="1:22" ht="26.25" customHeight="1" x14ac:dyDescent="0.15">
      <c r="A9" s="33" t="e">
        <f>IF(R9&gt;=0,IF($U$4="",IF(B9="","",1+MAX(#REF!)),IF(U9=$U$4,1+MAX(#REF!),"")),"")</f>
        <v>#REF!</v>
      </c>
      <c r="B9" s="32" t="s">
        <v>68</v>
      </c>
      <c r="C9" s="31" t="s">
        <v>65</v>
      </c>
      <c r="D9" s="30" t="s">
        <v>8</v>
      </c>
      <c r="E9" s="29">
        <f t="shared" ref="E9:E42" si="0">SUM(G9:H9)</f>
        <v>94.5</v>
      </c>
      <c r="F9" s="28">
        <v>35</v>
      </c>
      <c r="G9" s="24">
        <v>94.5</v>
      </c>
      <c r="H9" s="27">
        <v>0</v>
      </c>
      <c r="I9" s="26">
        <f t="shared" ref="I9:I42" si="1">SUM(J9:K9,M9:Q9)</f>
        <v>190</v>
      </c>
      <c r="J9" s="25">
        <v>60</v>
      </c>
      <c r="K9" s="18">
        <v>0</v>
      </c>
      <c r="L9" s="24">
        <v>0</v>
      </c>
      <c r="M9" s="23">
        <f t="shared" ref="M9:M42" si="2">IF(L9&gt;=H9,H9,L9)</f>
        <v>0</v>
      </c>
      <c r="N9" s="22">
        <f>8*2.5+17*2.5+67.5</f>
        <v>130</v>
      </c>
      <c r="O9" s="21">
        <v>0</v>
      </c>
      <c r="P9" s="21">
        <v>0</v>
      </c>
      <c r="Q9" s="20"/>
      <c r="R9" s="19">
        <f t="shared" ref="R9:R42" si="3">S9-O9-P9</f>
        <v>95.5</v>
      </c>
      <c r="S9" s="18">
        <f t="shared" ref="S9:S42" si="4">I9-E9</f>
        <v>95.5</v>
      </c>
      <c r="T9" s="34" t="s">
        <v>67</v>
      </c>
      <c r="U9" s="16" t="s">
        <v>7</v>
      </c>
      <c r="V9" s="16" t="s">
        <v>6</v>
      </c>
    </row>
    <row r="10" spans="1:22" ht="26.25" customHeight="1" x14ac:dyDescent="0.15">
      <c r="A10" s="33" t="e">
        <f>IF(R10&gt;=0,IF($U$4="",IF(B10="","",1+MAX($A$9:A9)),IF(U10=$U$4,1+MAX($A$9:A9),"")),"")</f>
        <v>#REF!</v>
      </c>
      <c r="B10" s="32" t="s">
        <v>66</v>
      </c>
      <c r="C10" s="31" t="s">
        <v>65</v>
      </c>
      <c r="D10" s="30" t="s">
        <v>8</v>
      </c>
      <c r="E10" s="29">
        <f t="shared" si="0"/>
        <v>94.5</v>
      </c>
      <c r="F10" s="28">
        <v>35</v>
      </c>
      <c r="G10" s="24">
        <v>94.5</v>
      </c>
      <c r="H10" s="27">
        <v>0</v>
      </c>
      <c r="I10" s="26">
        <f t="shared" si="1"/>
        <v>626.08333333333337</v>
      </c>
      <c r="J10" s="25">
        <v>554</v>
      </c>
      <c r="K10" s="18">
        <v>0</v>
      </c>
      <c r="L10" s="24">
        <v>310</v>
      </c>
      <c r="M10" s="23">
        <f t="shared" si="2"/>
        <v>0</v>
      </c>
      <c r="N10" s="22">
        <f>5*2.5</f>
        <v>12.5</v>
      </c>
      <c r="O10" s="21">
        <v>59.583333333333336</v>
      </c>
      <c r="P10" s="21">
        <v>0</v>
      </c>
      <c r="Q10" s="20"/>
      <c r="R10" s="19">
        <f t="shared" si="3"/>
        <v>472.00000000000006</v>
      </c>
      <c r="S10" s="18">
        <f t="shared" si="4"/>
        <v>531.58333333333337</v>
      </c>
      <c r="T10" s="17" t="s">
        <v>64</v>
      </c>
      <c r="U10" s="16" t="s">
        <v>7</v>
      </c>
      <c r="V10" s="16" t="s">
        <v>6</v>
      </c>
    </row>
    <row r="11" spans="1:22" ht="26.25" customHeight="1" x14ac:dyDescent="0.15">
      <c r="A11" s="33" t="e">
        <f>IF(R11&gt;=0,IF($U$4="",IF(B11="","",1+MAX($A$9:A10)),IF(U11=$U$4,1+MAX($A$9:A10),"")),"")</f>
        <v>#REF!</v>
      </c>
      <c r="B11" s="32" t="s">
        <v>63</v>
      </c>
      <c r="C11" s="31" t="s">
        <v>62</v>
      </c>
      <c r="D11" s="30" t="s">
        <v>8</v>
      </c>
      <c r="E11" s="29">
        <f t="shared" si="0"/>
        <v>94.5</v>
      </c>
      <c r="F11" s="28">
        <v>35</v>
      </c>
      <c r="G11" s="24">
        <v>94.5</v>
      </c>
      <c r="H11" s="27">
        <v>0</v>
      </c>
      <c r="I11" s="26">
        <f t="shared" si="1"/>
        <v>346.5</v>
      </c>
      <c r="J11" s="25">
        <v>309</v>
      </c>
      <c r="K11" s="18">
        <v>0</v>
      </c>
      <c r="L11" s="24">
        <v>0</v>
      </c>
      <c r="M11" s="23">
        <f t="shared" si="2"/>
        <v>0</v>
      </c>
      <c r="N11" s="22"/>
      <c r="O11" s="21">
        <v>37.5</v>
      </c>
      <c r="P11" s="21">
        <v>0</v>
      </c>
      <c r="Q11" s="20"/>
      <c r="R11" s="19">
        <f t="shared" si="3"/>
        <v>214.5</v>
      </c>
      <c r="S11" s="18">
        <f t="shared" si="4"/>
        <v>252</v>
      </c>
      <c r="T11" s="17"/>
      <c r="U11" s="16" t="s">
        <v>7</v>
      </c>
      <c r="V11" s="16" t="s">
        <v>6</v>
      </c>
    </row>
    <row r="12" spans="1:22" ht="26.25" customHeight="1" x14ac:dyDescent="0.15">
      <c r="A12" s="33" t="str">
        <f>IF(R12&gt;=0,IF($U$4="",IF(B12="","",1+MAX($A$9:A11)),IF(U12=$U$4,1+MAX($A$9:A11),"")),"")</f>
        <v/>
      </c>
      <c r="B12" s="32" t="s">
        <v>61</v>
      </c>
      <c r="C12" s="31" t="s">
        <v>60</v>
      </c>
      <c r="D12" s="30" t="s">
        <v>8</v>
      </c>
      <c r="E12" s="29">
        <f t="shared" si="0"/>
        <v>94.5</v>
      </c>
      <c r="F12" s="28">
        <v>35</v>
      </c>
      <c r="G12" s="24">
        <v>94.5</v>
      </c>
      <c r="H12" s="27">
        <v>0</v>
      </c>
      <c r="I12" s="26">
        <f t="shared" si="1"/>
        <v>0</v>
      </c>
      <c r="J12" s="25">
        <v>0</v>
      </c>
      <c r="K12" s="18">
        <v>0</v>
      </c>
      <c r="L12" s="24">
        <v>0</v>
      </c>
      <c r="M12" s="23">
        <f t="shared" si="2"/>
        <v>0</v>
      </c>
      <c r="N12" s="22"/>
      <c r="O12" s="21">
        <v>0</v>
      </c>
      <c r="P12" s="21">
        <v>0</v>
      </c>
      <c r="Q12" s="20"/>
      <c r="R12" s="19">
        <f t="shared" si="3"/>
        <v>-94.5</v>
      </c>
      <c r="S12" s="18">
        <f t="shared" si="4"/>
        <v>-94.5</v>
      </c>
      <c r="T12" s="17"/>
      <c r="U12" s="16" t="s">
        <v>7</v>
      </c>
      <c r="V12" s="16" t="s">
        <v>21</v>
      </c>
    </row>
    <row r="13" spans="1:22" ht="26.25" customHeight="1" x14ac:dyDescent="0.15">
      <c r="A13" s="33" t="e">
        <f>IF(R13&gt;=0,IF($U$4="",IF(B13="","",1+MAX($A$9:A12)),IF(U13=$U$4,1+MAX($A$9:A12),"")),"")</f>
        <v>#REF!</v>
      </c>
      <c r="B13" s="32" t="s">
        <v>59</v>
      </c>
      <c r="C13" s="31" t="s">
        <v>9</v>
      </c>
      <c r="D13" s="30" t="s">
        <v>58</v>
      </c>
      <c r="E13" s="29">
        <f t="shared" si="0"/>
        <v>366</v>
      </c>
      <c r="F13" s="28">
        <v>80</v>
      </c>
      <c r="G13" s="24">
        <v>216</v>
      </c>
      <c r="H13" s="27">
        <v>150</v>
      </c>
      <c r="I13" s="26">
        <f t="shared" si="1"/>
        <v>1209.5833333333333</v>
      </c>
      <c r="J13" s="25">
        <v>930</v>
      </c>
      <c r="K13" s="18">
        <v>0</v>
      </c>
      <c r="L13" s="24">
        <v>0</v>
      </c>
      <c r="M13" s="23">
        <f t="shared" si="2"/>
        <v>0</v>
      </c>
      <c r="N13" s="22">
        <f>17*2.5+3*2.5</f>
        <v>50</v>
      </c>
      <c r="O13" s="21">
        <v>229.58333333333334</v>
      </c>
      <c r="P13" s="21">
        <v>0</v>
      </c>
      <c r="Q13" s="20"/>
      <c r="R13" s="19">
        <f t="shared" si="3"/>
        <v>613.99999999999989</v>
      </c>
      <c r="S13" s="18">
        <f t="shared" si="4"/>
        <v>843.58333333333326</v>
      </c>
      <c r="T13" s="34" t="s">
        <v>57</v>
      </c>
      <c r="U13" s="16" t="s">
        <v>7</v>
      </c>
      <c r="V13" s="16" t="s">
        <v>21</v>
      </c>
    </row>
    <row r="14" spans="1:22" ht="26.25" customHeight="1" x14ac:dyDescent="0.15">
      <c r="A14" s="33" t="e">
        <f>IF(R14&gt;=0,IF($U$4="",IF(B14="","",1+MAX($A$9:A13)),IF(U14=$U$4,1+MAX($A$9:A13),"")),"")</f>
        <v>#REF!</v>
      </c>
      <c r="B14" s="32" t="s">
        <v>56</v>
      </c>
      <c r="C14" s="31" t="s">
        <v>9</v>
      </c>
      <c r="D14" s="30" t="s">
        <v>8</v>
      </c>
      <c r="E14" s="29">
        <f t="shared" si="0"/>
        <v>94.5</v>
      </c>
      <c r="F14" s="28">
        <v>35</v>
      </c>
      <c r="G14" s="24">
        <v>94.5</v>
      </c>
      <c r="H14" s="27">
        <v>0</v>
      </c>
      <c r="I14" s="26">
        <f t="shared" si="1"/>
        <v>620.04166666666663</v>
      </c>
      <c r="J14" s="25">
        <v>464</v>
      </c>
      <c r="K14" s="18">
        <v>0</v>
      </c>
      <c r="L14" s="24">
        <v>0</v>
      </c>
      <c r="M14" s="23">
        <f t="shared" si="2"/>
        <v>0</v>
      </c>
      <c r="N14" s="22">
        <f>25%*270/2/2+5*2.5</f>
        <v>29.375</v>
      </c>
      <c r="O14" s="21">
        <v>126.66666666666667</v>
      </c>
      <c r="P14" s="21">
        <v>0</v>
      </c>
      <c r="Q14" s="20"/>
      <c r="R14" s="19">
        <f t="shared" si="3"/>
        <v>398.87499999999994</v>
      </c>
      <c r="S14" s="18">
        <f t="shared" si="4"/>
        <v>525.54166666666663</v>
      </c>
      <c r="T14" s="34" t="s">
        <v>25</v>
      </c>
      <c r="U14" s="16" t="s">
        <v>7</v>
      </c>
      <c r="V14" s="16" t="s">
        <v>6</v>
      </c>
    </row>
    <row r="15" spans="1:22" ht="26.25" customHeight="1" x14ac:dyDescent="0.15">
      <c r="A15" s="33" t="e">
        <f>IF(R15&gt;=0,IF($U$4="",IF(B15="","",1+MAX($A$9:A14)),IF(U15=$U$4,1+MAX($A$9:A14),"")),"")</f>
        <v>#REF!</v>
      </c>
      <c r="B15" s="32" t="s">
        <v>55</v>
      </c>
      <c r="C15" s="31" t="s">
        <v>6</v>
      </c>
      <c r="D15" s="30" t="s">
        <v>26</v>
      </c>
      <c r="E15" s="29">
        <f t="shared" si="0"/>
        <v>366</v>
      </c>
      <c r="F15" s="28">
        <v>80</v>
      </c>
      <c r="G15" s="24">
        <v>216</v>
      </c>
      <c r="H15" s="27">
        <v>150</v>
      </c>
      <c r="I15" s="26">
        <f t="shared" si="1"/>
        <v>582.25</v>
      </c>
      <c r="J15" s="25">
        <v>456</v>
      </c>
      <c r="K15" s="18">
        <v>0</v>
      </c>
      <c r="L15" s="24">
        <v>0</v>
      </c>
      <c r="M15" s="23">
        <f t="shared" si="2"/>
        <v>0</v>
      </c>
      <c r="N15" s="22"/>
      <c r="O15" s="21">
        <v>126.25</v>
      </c>
      <c r="P15" s="21">
        <v>0</v>
      </c>
      <c r="Q15" s="20"/>
      <c r="R15" s="19">
        <f t="shared" si="3"/>
        <v>90</v>
      </c>
      <c r="S15" s="18">
        <f t="shared" si="4"/>
        <v>216.25</v>
      </c>
      <c r="T15" s="17"/>
      <c r="U15" s="16" t="s">
        <v>7</v>
      </c>
      <c r="V15" s="16" t="s">
        <v>6</v>
      </c>
    </row>
    <row r="16" spans="1:22" ht="26.25" customHeight="1" x14ac:dyDescent="0.15">
      <c r="A16" s="33" t="e">
        <f>IF(R16&gt;=0,IF($U$4="",IF(B16="","",1+MAX($A$9:A15)),IF(U16=$U$4,1+MAX($A$9:A15),"")),"")</f>
        <v>#REF!</v>
      </c>
      <c r="B16" s="32" t="s">
        <v>54</v>
      </c>
      <c r="C16" s="31" t="s">
        <v>6</v>
      </c>
      <c r="D16" s="30" t="s">
        <v>12</v>
      </c>
      <c r="E16" s="29">
        <f t="shared" si="0"/>
        <v>420</v>
      </c>
      <c r="F16" s="28">
        <v>100</v>
      </c>
      <c r="G16" s="24">
        <v>270</v>
      </c>
      <c r="H16" s="27">
        <v>150</v>
      </c>
      <c r="I16" s="26">
        <f t="shared" si="1"/>
        <v>777.5</v>
      </c>
      <c r="J16" s="25">
        <v>615</v>
      </c>
      <c r="K16" s="18">
        <v>0</v>
      </c>
      <c r="L16" s="24">
        <v>70</v>
      </c>
      <c r="M16" s="23">
        <f t="shared" si="2"/>
        <v>70</v>
      </c>
      <c r="N16" s="22">
        <f>5*2.5</f>
        <v>12.5</v>
      </c>
      <c r="O16" s="21">
        <v>80</v>
      </c>
      <c r="P16" s="21">
        <v>0</v>
      </c>
      <c r="Q16" s="20"/>
      <c r="R16" s="19">
        <f t="shared" si="3"/>
        <v>277.5</v>
      </c>
      <c r="S16" s="18">
        <f t="shared" si="4"/>
        <v>357.5</v>
      </c>
      <c r="T16" s="17" t="s">
        <v>53</v>
      </c>
      <c r="U16" s="16" t="s">
        <v>7</v>
      </c>
      <c r="V16" s="16" t="s">
        <v>6</v>
      </c>
    </row>
    <row r="17" spans="1:22" ht="26.25" customHeight="1" x14ac:dyDescent="0.15">
      <c r="A17" s="33" t="e">
        <f>IF(R17&gt;=0,IF($U$4="",IF(B17="","",1+MAX($A$9:A16)),IF(U17=$U$4,1+MAX($A$9:A16),"")),"")</f>
        <v>#REF!</v>
      </c>
      <c r="B17" s="32" t="s">
        <v>52</v>
      </c>
      <c r="C17" s="31" t="s">
        <v>6</v>
      </c>
      <c r="D17" s="30" t="s">
        <v>12</v>
      </c>
      <c r="E17" s="29">
        <f t="shared" si="0"/>
        <v>420</v>
      </c>
      <c r="F17" s="28">
        <v>100</v>
      </c>
      <c r="G17" s="24">
        <v>270</v>
      </c>
      <c r="H17" s="27">
        <v>150</v>
      </c>
      <c r="I17" s="26">
        <f t="shared" si="1"/>
        <v>807.41666666666674</v>
      </c>
      <c r="J17" s="25">
        <v>677</v>
      </c>
      <c r="K17" s="18">
        <v>0</v>
      </c>
      <c r="L17" s="24">
        <v>0</v>
      </c>
      <c r="M17" s="23">
        <f t="shared" si="2"/>
        <v>0</v>
      </c>
      <c r="N17" s="22"/>
      <c r="O17" s="21">
        <v>130.41666666666669</v>
      </c>
      <c r="P17" s="21">
        <v>0</v>
      </c>
      <c r="Q17" s="20"/>
      <c r="R17" s="19">
        <f t="shared" si="3"/>
        <v>257.00000000000006</v>
      </c>
      <c r="S17" s="18">
        <f t="shared" si="4"/>
        <v>387.41666666666674</v>
      </c>
      <c r="T17" s="17"/>
      <c r="U17" s="16" t="s">
        <v>7</v>
      </c>
      <c r="V17" s="16" t="s">
        <v>6</v>
      </c>
    </row>
    <row r="18" spans="1:22" ht="26.25" customHeight="1" x14ac:dyDescent="0.15">
      <c r="A18" s="33" t="e">
        <f>IF(R18&gt;=0,IF($U$4="",IF(B18="","",1+MAX($A$9:A17)),IF(U18=$U$4,1+MAX($A$9:A17),"")),"")</f>
        <v>#REF!</v>
      </c>
      <c r="B18" s="32" t="s">
        <v>51</v>
      </c>
      <c r="C18" s="31" t="s">
        <v>6</v>
      </c>
      <c r="D18" s="30" t="s">
        <v>36</v>
      </c>
      <c r="E18" s="29">
        <f t="shared" si="0"/>
        <v>379.5</v>
      </c>
      <c r="F18" s="28">
        <v>85</v>
      </c>
      <c r="G18" s="24">
        <v>229.5</v>
      </c>
      <c r="H18" s="27">
        <v>150</v>
      </c>
      <c r="I18" s="26">
        <f t="shared" si="1"/>
        <v>847.66666666666663</v>
      </c>
      <c r="J18" s="25">
        <v>486</v>
      </c>
      <c r="K18" s="18">
        <v>0</v>
      </c>
      <c r="L18" s="24">
        <v>185</v>
      </c>
      <c r="M18" s="23">
        <f t="shared" si="2"/>
        <v>150</v>
      </c>
      <c r="N18" s="22">
        <f>67.5+17*2.5+5*2.5</f>
        <v>122.5</v>
      </c>
      <c r="O18" s="21">
        <v>89.166666666666671</v>
      </c>
      <c r="P18" s="21">
        <v>0</v>
      </c>
      <c r="Q18" s="20"/>
      <c r="R18" s="19">
        <f t="shared" si="3"/>
        <v>378.99999999999994</v>
      </c>
      <c r="S18" s="18">
        <f t="shared" si="4"/>
        <v>468.16666666666663</v>
      </c>
      <c r="T18" s="34" t="s">
        <v>50</v>
      </c>
      <c r="U18" s="16" t="s">
        <v>7</v>
      </c>
      <c r="V18" s="16" t="s">
        <v>6</v>
      </c>
    </row>
    <row r="19" spans="1:22" ht="26.25" customHeight="1" x14ac:dyDescent="0.15">
      <c r="A19" s="33" t="e">
        <f>IF(R19&gt;=0,IF($U$4="",IF(B19="","",1+MAX($A$9:A18)),IF(U19=$U$4,1+MAX($A$9:A18),"")),"")</f>
        <v>#REF!</v>
      </c>
      <c r="B19" s="32" t="s">
        <v>49</v>
      </c>
      <c r="C19" s="31" t="s">
        <v>6</v>
      </c>
      <c r="D19" s="30" t="s">
        <v>12</v>
      </c>
      <c r="E19" s="29">
        <f t="shared" si="0"/>
        <v>420</v>
      </c>
      <c r="F19" s="28">
        <v>100</v>
      </c>
      <c r="G19" s="24">
        <v>270</v>
      </c>
      <c r="H19" s="27">
        <v>150</v>
      </c>
      <c r="I19" s="26">
        <f t="shared" si="1"/>
        <v>536.33333333333337</v>
      </c>
      <c r="J19" s="25">
        <v>490.5</v>
      </c>
      <c r="K19" s="18">
        <v>0</v>
      </c>
      <c r="L19" s="24">
        <v>0</v>
      </c>
      <c r="M19" s="23">
        <f t="shared" si="2"/>
        <v>0</v>
      </c>
      <c r="N19" s="22"/>
      <c r="O19" s="21">
        <v>45.833333333333336</v>
      </c>
      <c r="P19" s="21">
        <v>0</v>
      </c>
      <c r="Q19" s="20"/>
      <c r="R19" s="19">
        <f t="shared" si="3"/>
        <v>70.500000000000028</v>
      </c>
      <c r="S19" s="18">
        <f t="shared" si="4"/>
        <v>116.33333333333337</v>
      </c>
      <c r="T19" s="17"/>
      <c r="U19" s="16" t="s">
        <v>7</v>
      </c>
      <c r="V19" s="16" t="s">
        <v>6</v>
      </c>
    </row>
    <row r="20" spans="1:22" ht="26.25" customHeight="1" x14ac:dyDescent="0.15">
      <c r="A20" s="33" t="e">
        <f>IF(R20&gt;=0,IF($U$4="",IF(B20="","",1+MAX($A$9:A19)),IF(U20=$U$4,1+MAX($A$9:A19),"")),"")</f>
        <v>#REF!</v>
      </c>
      <c r="B20" s="32" t="s">
        <v>48</v>
      </c>
      <c r="C20" s="31" t="s">
        <v>6</v>
      </c>
      <c r="D20" s="30" t="s">
        <v>12</v>
      </c>
      <c r="E20" s="29">
        <f t="shared" si="0"/>
        <v>168</v>
      </c>
      <c r="F20" s="28">
        <v>40</v>
      </c>
      <c r="G20" s="24">
        <v>108</v>
      </c>
      <c r="H20" s="27">
        <v>60</v>
      </c>
      <c r="I20" s="26">
        <f t="shared" si="1"/>
        <v>217.5</v>
      </c>
      <c r="J20" s="25">
        <v>180</v>
      </c>
      <c r="K20" s="18">
        <v>0</v>
      </c>
      <c r="L20" s="24">
        <v>0</v>
      </c>
      <c r="M20" s="23">
        <f t="shared" si="2"/>
        <v>0</v>
      </c>
      <c r="N20" s="22"/>
      <c r="O20" s="21">
        <v>37.5</v>
      </c>
      <c r="P20" s="21">
        <v>0</v>
      </c>
      <c r="Q20" s="20"/>
      <c r="R20" s="19">
        <f t="shared" si="3"/>
        <v>12</v>
      </c>
      <c r="S20" s="18">
        <f t="shared" si="4"/>
        <v>49.5</v>
      </c>
      <c r="T20" s="17" t="s">
        <v>47</v>
      </c>
      <c r="U20" s="16" t="s">
        <v>7</v>
      </c>
      <c r="V20" s="16" t="s">
        <v>6</v>
      </c>
    </row>
    <row r="21" spans="1:22" ht="26.25" customHeight="1" x14ac:dyDescent="0.15">
      <c r="A21" s="33" t="str">
        <f>IF(R21&gt;=0,IF($U$4="",IF(B21="","",1+MAX($A$9:A20)),IF(U21=$U$4,1+MAX($A$9:A20),"")),"")</f>
        <v/>
      </c>
      <c r="B21" s="32" t="s">
        <v>46</v>
      </c>
      <c r="C21" s="31" t="s">
        <v>6</v>
      </c>
      <c r="D21" s="30" t="s">
        <v>12</v>
      </c>
      <c r="E21" s="29">
        <f t="shared" si="0"/>
        <v>420</v>
      </c>
      <c r="F21" s="28">
        <v>100</v>
      </c>
      <c r="G21" s="24">
        <v>270</v>
      </c>
      <c r="H21" s="27">
        <v>150</v>
      </c>
      <c r="I21" s="26">
        <f t="shared" si="1"/>
        <v>358.75</v>
      </c>
      <c r="J21" s="25">
        <v>270</v>
      </c>
      <c r="K21" s="18">
        <v>0</v>
      </c>
      <c r="L21" s="24">
        <v>0</v>
      </c>
      <c r="M21" s="23">
        <f t="shared" si="2"/>
        <v>0</v>
      </c>
      <c r="N21" s="22"/>
      <c r="O21" s="21">
        <v>88.75</v>
      </c>
      <c r="P21" s="21">
        <v>0</v>
      </c>
      <c r="Q21" s="20"/>
      <c r="R21" s="19">
        <f t="shared" si="3"/>
        <v>-150</v>
      </c>
      <c r="S21" s="18">
        <f t="shared" si="4"/>
        <v>-61.25</v>
      </c>
      <c r="T21" s="17"/>
      <c r="U21" s="16" t="s">
        <v>7</v>
      </c>
      <c r="V21" s="16" t="s">
        <v>6</v>
      </c>
    </row>
    <row r="22" spans="1:22" ht="26.25" customHeight="1" x14ac:dyDescent="0.15">
      <c r="A22" s="33" t="e">
        <f>IF(R22&gt;=0,IF($U$4="",IF(B22="","",1+MAX($A$9:A21)),IF(U22=$U$4,1+MAX($A$9:A21),"")),"")</f>
        <v>#REF!</v>
      </c>
      <c r="B22" s="32" t="s">
        <v>45</v>
      </c>
      <c r="C22" s="31" t="s">
        <v>6</v>
      </c>
      <c r="D22" s="30" t="s">
        <v>12</v>
      </c>
      <c r="E22" s="29">
        <f t="shared" si="0"/>
        <v>420</v>
      </c>
      <c r="F22" s="28">
        <v>100</v>
      </c>
      <c r="G22" s="24">
        <v>270</v>
      </c>
      <c r="H22" s="27">
        <v>150</v>
      </c>
      <c r="I22" s="26">
        <f t="shared" si="1"/>
        <v>958.91666666666674</v>
      </c>
      <c r="J22" s="25">
        <v>761</v>
      </c>
      <c r="K22" s="18">
        <v>0</v>
      </c>
      <c r="L22" s="24">
        <v>50</v>
      </c>
      <c r="M22" s="23">
        <f t="shared" si="2"/>
        <v>50</v>
      </c>
      <c r="N22" s="22"/>
      <c r="O22" s="21">
        <v>147.91666666666669</v>
      </c>
      <c r="P22" s="21">
        <v>0</v>
      </c>
      <c r="Q22" s="20"/>
      <c r="R22" s="19">
        <f t="shared" si="3"/>
        <v>391.00000000000006</v>
      </c>
      <c r="S22" s="18">
        <f t="shared" si="4"/>
        <v>538.91666666666674</v>
      </c>
      <c r="T22" s="17"/>
      <c r="U22" s="16" t="s">
        <v>7</v>
      </c>
      <c r="V22" s="16" t="s">
        <v>6</v>
      </c>
    </row>
    <row r="23" spans="1:22" ht="26.25" customHeight="1" x14ac:dyDescent="0.15">
      <c r="A23" s="33" t="e">
        <f>IF(R23&gt;=0,IF($U$4="",IF(B23="","",1+MAX($A$9:A22)),IF(U23=$U$4,1+MAX($A$9:A22),"")),"")</f>
        <v>#REF!</v>
      </c>
      <c r="B23" s="32" t="s">
        <v>44</v>
      </c>
      <c r="C23" s="31" t="s">
        <v>6</v>
      </c>
      <c r="D23" s="30" t="s">
        <v>12</v>
      </c>
      <c r="E23" s="29">
        <f t="shared" si="0"/>
        <v>420</v>
      </c>
      <c r="F23" s="28">
        <v>100</v>
      </c>
      <c r="G23" s="24">
        <v>270</v>
      </c>
      <c r="H23" s="27">
        <v>150</v>
      </c>
      <c r="I23" s="26">
        <f t="shared" si="1"/>
        <v>1093.5833333333333</v>
      </c>
      <c r="J23" s="25">
        <v>1014</v>
      </c>
      <c r="K23" s="18">
        <v>0</v>
      </c>
      <c r="L23" s="24">
        <v>0</v>
      </c>
      <c r="M23" s="23">
        <f t="shared" si="2"/>
        <v>0</v>
      </c>
      <c r="N23" s="22"/>
      <c r="O23" s="21">
        <v>79.583333333333329</v>
      </c>
      <c r="P23" s="21">
        <v>0</v>
      </c>
      <c r="Q23" s="20"/>
      <c r="R23" s="19">
        <f t="shared" si="3"/>
        <v>593.99999999999989</v>
      </c>
      <c r="S23" s="18">
        <f t="shared" si="4"/>
        <v>673.58333333333326</v>
      </c>
      <c r="T23" s="17"/>
      <c r="U23" s="16" t="s">
        <v>7</v>
      </c>
      <c r="V23" s="16" t="s">
        <v>6</v>
      </c>
    </row>
    <row r="24" spans="1:22" ht="26.25" customHeight="1" x14ac:dyDescent="0.15">
      <c r="A24" s="33" t="e">
        <f>IF(R24&gt;=0,IF($U$4="",IF(B24="","",1+MAX($A$9:A23)),IF(U24=$U$4,1+MAX($A$9:A23),"")),"")</f>
        <v>#REF!</v>
      </c>
      <c r="B24" s="32" t="s">
        <v>43</v>
      </c>
      <c r="C24" s="31" t="s">
        <v>16</v>
      </c>
      <c r="D24" s="30" t="s">
        <v>26</v>
      </c>
      <c r="E24" s="29">
        <f t="shared" si="0"/>
        <v>366</v>
      </c>
      <c r="F24" s="28">
        <v>80</v>
      </c>
      <c r="G24" s="24">
        <v>216</v>
      </c>
      <c r="H24" s="27">
        <v>150</v>
      </c>
      <c r="I24" s="26">
        <f t="shared" si="1"/>
        <v>1042.0833333333333</v>
      </c>
      <c r="J24" s="25">
        <v>775</v>
      </c>
      <c r="K24" s="18">
        <v>0</v>
      </c>
      <c r="L24" s="24">
        <v>365</v>
      </c>
      <c r="M24" s="23">
        <f t="shared" si="2"/>
        <v>150</v>
      </c>
      <c r="N24" s="22"/>
      <c r="O24" s="21">
        <v>117.08333333333333</v>
      </c>
      <c r="P24" s="21">
        <v>0</v>
      </c>
      <c r="Q24" s="20"/>
      <c r="R24" s="19">
        <f t="shared" si="3"/>
        <v>558.99999999999989</v>
      </c>
      <c r="S24" s="18">
        <f t="shared" si="4"/>
        <v>676.08333333333326</v>
      </c>
      <c r="T24" s="17"/>
      <c r="U24" s="16" t="s">
        <v>7</v>
      </c>
      <c r="V24" s="16" t="s">
        <v>16</v>
      </c>
    </row>
    <row r="25" spans="1:22" ht="26.25" customHeight="1" x14ac:dyDescent="0.15">
      <c r="A25" s="33" t="e">
        <f>IF(R25&gt;=0,IF($U$4="",IF(B25="","",1+MAX($A$9:A24)),IF(U25=$U$4,1+MAX($A$9:A24),"")),"")</f>
        <v>#REF!</v>
      </c>
      <c r="B25" s="32" t="s">
        <v>42</v>
      </c>
      <c r="C25" s="31" t="s">
        <v>16</v>
      </c>
      <c r="D25" s="30" t="s">
        <v>12</v>
      </c>
      <c r="E25" s="29">
        <f t="shared" si="0"/>
        <v>420</v>
      </c>
      <c r="F25" s="28">
        <v>100</v>
      </c>
      <c r="G25" s="24">
        <v>270</v>
      </c>
      <c r="H25" s="27">
        <v>150</v>
      </c>
      <c r="I25" s="26">
        <f t="shared" si="1"/>
        <v>1071.25</v>
      </c>
      <c r="J25" s="25">
        <v>957.5</v>
      </c>
      <c r="K25" s="18">
        <v>0</v>
      </c>
      <c r="L25" s="24">
        <v>0</v>
      </c>
      <c r="M25" s="23">
        <f t="shared" si="2"/>
        <v>0</v>
      </c>
      <c r="N25" s="22"/>
      <c r="O25" s="21">
        <v>113.75</v>
      </c>
      <c r="P25" s="21">
        <v>0</v>
      </c>
      <c r="Q25" s="20"/>
      <c r="R25" s="19">
        <f t="shared" si="3"/>
        <v>537.5</v>
      </c>
      <c r="S25" s="18">
        <f t="shared" si="4"/>
        <v>651.25</v>
      </c>
      <c r="T25" s="17"/>
      <c r="U25" s="16" t="s">
        <v>7</v>
      </c>
      <c r="V25" s="16" t="s">
        <v>16</v>
      </c>
    </row>
    <row r="26" spans="1:22" ht="26.25" customHeight="1" x14ac:dyDescent="0.15">
      <c r="A26" s="33" t="e">
        <f>IF(R26&gt;=0,IF($U$4="",IF(B26="","",1+MAX($A$9:A25)),IF(U26=$U$4,1+MAX($A$9:A25),"")),"")</f>
        <v>#REF!</v>
      </c>
      <c r="B26" s="32" t="s">
        <v>41</v>
      </c>
      <c r="C26" s="31" t="s">
        <v>16</v>
      </c>
      <c r="D26" s="30" t="s">
        <v>12</v>
      </c>
      <c r="E26" s="29">
        <f t="shared" si="0"/>
        <v>420</v>
      </c>
      <c r="F26" s="28">
        <v>100</v>
      </c>
      <c r="G26" s="24">
        <v>270</v>
      </c>
      <c r="H26" s="27">
        <v>150</v>
      </c>
      <c r="I26" s="26">
        <f t="shared" si="1"/>
        <v>789.66666666666663</v>
      </c>
      <c r="J26" s="25">
        <v>700.5</v>
      </c>
      <c r="K26" s="18">
        <v>0</v>
      </c>
      <c r="L26" s="24">
        <v>0</v>
      </c>
      <c r="M26" s="23">
        <f t="shared" si="2"/>
        <v>0</v>
      </c>
      <c r="N26" s="22"/>
      <c r="O26" s="21">
        <v>89.166666666666671</v>
      </c>
      <c r="P26" s="21">
        <v>0</v>
      </c>
      <c r="Q26" s="20"/>
      <c r="R26" s="19">
        <f t="shared" si="3"/>
        <v>280.49999999999994</v>
      </c>
      <c r="S26" s="18">
        <f t="shared" si="4"/>
        <v>369.66666666666663</v>
      </c>
      <c r="T26" s="17"/>
      <c r="U26" s="16" t="s">
        <v>7</v>
      </c>
      <c r="V26" s="16" t="s">
        <v>16</v>
      </c>
    </row>
    <row r="27" spans="1:22" ht="26.25" customHeight="1" x14ac:dyDescent="0.15">
      <c r="A27" s="33" t="str">
        <f>IF(R27&gt;=0,IF($U$4="",IF(B27="","",1+MAX($A$9:A26)),IF(U27=$U$4,1+MAX($A$9:A26),"")),"")</f>
        <v/>
      </c>
      <c r="B27" s="32" t="s">
        <v>40</v>
      </c>
      <c r="C27" s="31" t="s">
        <v>21</v>
      </c>
      <c r="D27" s="30" t="s">
        <v>12</v>
      </c>
      <c r="E27" s="29">
        <f t="shared" si="0"/>
        <v>420</v>
      </c>
      <c r="F27" s="28">
        <v>100</v>
      </c>
      <c r="G27" s="24">
        <v>270</v>
      </c>
      <c r="H27" s="27">
        <v>150</v>
      </c>
      <c r="I27" s="26">
        <f t="shared" si="1"/>
        <v>412.55</v>
      </c>
      <c r="J27" s="25">
        <v>348.8</v>
      </c>
      <c r="K27" s="18">
        <v>0</v>
      </c>
      <c r="L27" s="24">
        <v>0</v>
      </c>
      <c r="M27" s="23">
        <f t="shared" si="2"/>
        <v>0</v>
      </c>
      <c r="N27" s="22"/>
      <c r="O27" s="21">
        <v>63.75</v>
      </c>
      <c r="P27" s="21">
        <v>0</v>
      </c>
      <c r="Q27" s="20"/>
      <c r="R27" s="19">
        <f t="shared" si="3"/>
        <v>-71.199999999999989</v>
      </c>
      <c r="S27" s="18">
        <f t="shared" si="4"/>
        <v>-7.4499999999999886</v>
      </c>
      <c r="T27" s="17"/>
      <c r="U27" s="16" t="s">
        <v>7</v>
      </c>
      <c r="V27" s="16" t="s">
        <v>21</v>
      </c>
    </row>
    <row r="28" spans="1:22" ht="26.25" customHeight="1" x14ac:dyDescent="0.15">
      <c r="A28" s="33" t="e">
        <f>IF(R28&gt;=0,IF($U$4="",IF(B28="","",1+MAX($A$9:A27)),IF(U28=$U$4,1+MAX($A$9:A27),"")),"")</f>
        <v>#REF!</v>
      </c>
      <c r="B28" s="32" t="s">
        <v>39</v>
      </c>
      <c r="C28" s="31" t="s">
        <v>21</v>
      </c>
      <c r="D28" s="30" t="s">
        <v>12</v>
      </c>
      <c r="E28" s="29">
        <f t="shared" si="0"/>
        <v>420</v>
      </c>
      <c r="F28" s="28">
        <v>100</v>
      </c>
      <c r="G28" s="24">
        <v>270</v>
      </c>
      <c r="H28" s="27">
        <v>150</v>
      </c>
      <c r="I28" s="26">
        <f t="shared" si="1"/>
        <v>780.05</v>
      </c>
      <c r="J28" s="25">
        <v>553.79999999999995</v>
      </c>
      <c r="K28" s="18">
        <v>0</v>
      </c>
      <c r="L28" s="24">
        <v>100</v>
      </c>
      <c r="M28" s="23">
        <f t="shared" si="2"/>
        <v>100</v>
      </c>
      <c r="N28" s="22"/>
      <c r="O28" s="21">
        <v>126.25</v>
      </c>
      <c r="P28" s="21">
        <v>0</v>
      </c>
      <c r="Q28" s="20"/>
      <c r="R28" s="19">
        <f t="shared" si="3"/>
        <v>233.79999999999995</v>
      </c>
      <c r="S28" s="18">
        <f t="shared" si="4"/>
        <v>360.04999999999995</v>
      </c>
      <c r="T28" s="17"/>
      <c r="U28" s="16" t="s">
        <v>7</v>
      </c>
      <c r="V28" s="16" t="s">
        <v>21</v>
      </c>
    </row>
    <row r="29" spans="1:22" ht="26.25" customHeight="1" x14ac:dyDescent="0.15">
      <c r="A29" s="33" t="e">
        <f>IF(R29&gt;=0,IF($U$4="",IF(B29="","",1+MAX($A$9:A28)),IF(U29=$U$4,1+MAX($A$9:A28),"")),"")</f>
        <v>#REF!</v>
      </c>
      <c r="B29" s="32" t="s">
        <v>38</v>
      </c>
      <c r="C29" s="31" t="s">
        <v>21</v>
      </c>
      <c r="D29" s="30" t="s">
        <v>12</v>
      </c>
      <c r="E29" s="29">
        <f t="shared" si="0"/>
        <v>420</v>
      </c>
      <c r="F29" s="28">
        <v>100</v>
      </c>
      <c r="G29" s="24">
        <v>270</v>
      </c>
      <c r="H29" s="27">
        <v>150</v>
      </c>
      <c r="I29" s="26">
        <f t="shared" si="1"/>
        <v>698.55</v>
      </c>
      <c r="J29" s="25">
        <v>542.79999999999995</v>
      </c>
      <c r="K29" s="18">
        <v>0</v>
      </c>
      <c r="L29" s="24">
        <v>42</v>
      </c>
      <c r="M29" s="23">
        <f t="shared" si="2"/>
        <v>42</v>
      </c>
      <c r="N29" s="22"/>
      <c r="O29" s="21">
        <v>113.75</v>
      </c>
      <c r="P29" s="21">
        <v>0</v>
      </c>
      <c r="Q29" s="20"/>
      <c r="R29" s="19">
        <f t="shared" si="3"/>
        <v>164.79999999999995</v>
      </c>
      <c r="S29" s="18">
        <f t="shared" si="4"/>
        <v>278.54999999999995</v>
      </c>
      <c r="T29" s="17"/>
      <c r="U29" s="16" t="s">
        <v>7</v>
      </c>
      <c r="V29" s="16" t="s">
        <v>21</v>
      </c>
    </row>
    <row r="30" spans="1:22" ht="26.25" customHeight="1" x14ac:dyDescent="0.15">
      <c r="A30" s="33" t="e">
        <f>IF(R30&gt;=0,IF($U$4="",IF(B30="","",1+MAX($A$9:A29)),IF(U30=$U$4,1+MAX($A$9:A29),"")),"")</f>
        <v>#REF!</v>
      </c>
      <c r="B30" s="32" t="s">
        <v>37</v>
      </c>
      <c r="C30" s="31" t="s">
        <v>21</v>
      </c>
      <c r="D30" s="30" t="s">
        <v>36</v>
      </c>
      <c r="E30" s="29">
        <f t="shared" si="0"/>
        <v>379.5</v>
      </c>
      <c r="F30" s="28">
        <v>85</v>
      </c>
      <c r="G30" s="24">
        <v>229.5</v>
      </c>
      <c r="H30" s="27">
        <v>150</v>
      </c>
      <c r="I30" s="26">
        <f t="shared" si="1"/>
        <v>1106.8499999999999</v>
      </c>
      <c r="J30" s="25">
        <v>655.6</v>
      </c>
      <c r="K30" s="18">
        <v>0</v>
      </c>
      <c r="L30" s="24">
        <v>470</v>
      </c>
      <c r="M30" s="23">
        <f t="shared" si="2"/>
        <v>150</v>
      </c>
      <c r="N30" s="22">
        <f>50*2.5</f>
        <v>125</v>
      </c>
      <c r="O30" s="21">
        <v>176.25</v>
      </c>
      <c r="P30" s="21">
        <v>0</v>
      </c>
      <c r="Q30" s="20"/>
      <c r="R30" s="19">
        <f t="shared" si="3"/>
        <v>551.09999999999991</v>
      </c>
      <c r="S30" s="18">
        <f t="shared" si="4"/>
        <v>727.34999999999991</v>
      </c>
      <c r="T30" s="34" t="s">
        <v>31</v>
      </c>
      <c r="U30" s="16" t="s">
        <v>7</v>
      </c>
      <c r="V30" s="16" t="s">
        <v>21</v>
      </c>
    </row>
    <row r="31" spans="1:22" ht="26.25" customHeight="1" x14ac:dyDescent="0.15">
      <c r="A31" s="33" t="e">
        <f>IF(R31&gt;=0,IF($U$4="",IF(B31="","",1+MAX($A$9:A30)),IF(U31=$U$4,1+MAX($A$9:A30),"")),"")</f>
        <v>#REF!</v>
      </c>
      <c r="B31" s="32" t="s">
        <v>35</v>
      </c>
      <c r="C31" s="31" t="s">
        <v>21</v>
      </c>
      <c r="D31" s="30" t="s">
        <v>12</v>
      </c>
      <c r="E31" s="29">
        <f t="shared" si="0"/>
        <v>420</v>
      </c>
      <c r="F31" s="28">
        <v>100</v>
      </c>
      <c r="G31" s="24">
        <v>270</v>
      </c>
      <c r="H31" s="27">
        <v>150</v>
      </c>
      <c r="I31" s="26">
        <f t="shared" si="1"/>
        <v>739.55</v>
      </c>
      <c r="J31" s="25">
        <v>598.79999999999995</v>
      </c>
      <c r="K31" s="18">
        <v>0</v>
      </c>
      <c r="L31" s="24">
        <v>0</v>
      </c>
      <c r="M31" s="23">
        <f t="shared" si="2"/>
        <v>0</v>
      </c>
      <c r="N31" s="22"/>
      <c r="O31" s="21">
        <v>113.75</v>
      </c>
      <c r="P31" s="21">
        <v>0</v>
      </c>
      <c r="Q31" s="20">
        <v>27</v>
      </c>
      <c r="R31" s="19">
        <f t="shared" si="3"/>
        <v>205.79999999999995</v>
      </c>
      <c r="S31" s="18">
        <f t="shared" si="4"/>
        <v>319.54999999999995</v>
      </c>
      <c r="T31" s="17" t="s">
        <v>34</v>
      </c>
      <c r="U31" s="16" t="s">
        <v>7</v>
      </c>
      <c r="V31" s="16" t="s">
        <v>21</v>
      </c>
    </row>
    <row r="32" spans="1:22" ht="26.25" customHeight="1" x14ac:dyDescent="0.15">
      <c r="A32" s="33" t="e">
        <f>IF(R32&gt;=0,IF($U$4="",IF(B32="","",1+MAX($A$9:A31)),IF(U32=$U$4,1+MAX($A$9:A31),"")),"")</f>
        <v>#REF!</v>
      </c>
      <c r="B32" s="32" t="s">
        <v>33</v>
      </c>
      <c r="C32" s="31" t="s">
        <v>21</v>
      </c>
      <c r="D32" s="30" t="s">
        <v>12</v>
      </c>
      <c r="E32" s="29">
        <f t="shared" si="0"/>
        <v>420</v>
      </c>
      <c r="F32" s="28">
        <v>100</v>
      </c>
      <c r="G32" s="24">
        <v>270</v>
      </c>
      <c r="H32" s="27">
        <v>150</v>
      </c>
      <c r="I32" s="26">
        <f t="shared" si="1"/>
        <v>562.25</v>
      </c>
      <c r="J32" s="25">
        <v>352.8</v>
      </c>
      <c r="K32" s="18">
        <v>0</v>
      </c>
      <c r="L32" s="24">
        <v>83.2</v>
      </c>
      <c r="M32" s="23">
        <f t="shared" si="2"/>
        <v>83.2</v>
      </c>
      <c r="N32" s="22"/>
      <c r="O32" s="21">
        <v>126.25</v>
      </c>
      <c r="P32" s="21">
        <v>0</v>
      </c>
      <c r="Q32" s="20"/>
      <c r="R32" s="19">
        <f t="shared" si="3"/>
        <v>16</v>
      </c>
      <c r="S32" s="18">
        <f t="shared" si="4"/>
        <v>142.25</v>
      </c>
      <c r="T32" s="17"/>
      <c r="U32" s="16" t="s">
        <v>7</v>
      </c>
      <c r="V32" s="16" t="s">
        <v>21</v>
      </c>
    </row>
    <row r="33" spans="1:22" ht="26.25" customHeight="1" x14ac:dyDescent="0.15">
      <c r="A33" s="33" t="e">
        <f>IF(R33&gt;=0,IF($U$4="",IF(B33="","",1+MAX($A$9:A32)),IF(U33=$U$4,1+MAX($A$9:A32),"")),"")</f>
        <v>#REF!</v>
      </c>
      <c r="B33" s="32" t="s">
        <v>32</v>
      </c>
      <c r="C33" s="31" t="s">
        <v>21</v>
      </c>
      <c r="D33" s="30" t="s">
        <v>12</v>
      </c>
      <c r="E33" s="29">
        <f t="shared" si="0"/>
        <v>420</v>
      </c>
      <c r="F33" s="28">
        <v>100</v>
      </c>
      <c r="G33" s="24">
        <v>270</v>
      </c>
      <c r="H33" s="27">
        <v>150</v>
      </c>
      <c r="I33" s="26">
        <f t="shared" si="1"/>
        <v>918.21666666666658</v>
      </c>
      <c r="J33" s="25">
        <v>492.8</v>
      </c>
      <c r="K33" s="18">
        <v>0</v>
      </c>
      <c r="L33" s="24">
        <v>190</v>
      </c>
      <c r="M33" s="23">
        <f t="shared" si="2"/>
        <v>150</v>
      </c>
      <c r="N33" s="22">
        <f>50*2.5</f>
        <v>125</v>
      </c>
      <c r="O33" s="21">
        <v>150.41666666666666</v>
      </c>
      <c r="P33" s="21">
        <v>0</v>
      </c>
      <c r="Q33" s="20"/>
      <c r="R33" s="19">
        <f t="shared" si="3"/>
        <v>347.79999999999995</v>
      </c>
      <c r="S33" s="18">
        <f t="shared" si="4"/>
        <v>498.21666666666658</v>
      </c>
      <c r="T33" s="34" t="s">
        <v>31</v>
      </c>
      <c r="U33" s="16" t="s">
        <v>7</v>
      </c>
      <c r="V33" s="16" t="s">
        <v>21</v>
      </c>
    </row>
    <row r="34" spans="1:22" ht="26.25" customHeight="1" x14ac:dyDescent="0.15">
      <c r="A34" s="33" t="e">
        <f>IF(R34&gt;=0,IF($U$4="",IF(B34="","",1+MAX($A$9:A33)),IF(U34=$U$4,1+MAX($A$9:A33),"")),"")</f>
        <v>#REF!</v>
      </c>
      <c r="B34" s="32" t="s">
        <v>30</v>
      </c>
      <c r="C34" s="31" t="s">
        <v>21</v>
      </c>
      <c r="D34" s="30" t="s">
        <v>12</v>
      </c>
      <c r="E34" s="29">
        <f t="shared" si="0"/>
        <v>420</v>
      </c>
      <c r="F34" s="28">
        <v>100</v>
      </c>
      <c r="G34" s="24">
        <v>270</v>
      </c>
      <c r="H34" s="27">
        <v>150</v>
      </c>
      <c r="I34" s="26">
        <f t="shared" si="1"/>
        <v>876.10833333333335</v>
      </c>
      <c r="J34" s="25">
        <v>465.9</v>
      </c>
      <c r="K34" s="18">
        <v>0</v>
      </c>
      <c r="L34" s="24">
        <v>150</v>
      </c>
      <c r="M34" s="23">
        <f t="shared" si="2"/>
        <v>150</v>
      </c>
      <c r="N34" s="22">
        <f>25%*270/2/2+17*2.5+5*2.5</f>
        <v>71.875</v>
      </c>
      <c r="O34" s="21">
        <v>188.33333333333334</v>
      </c>
      <c r="P34" s="21">
        <v>0</v>
      </c>
      <c r="Q34" s="20"/>
      <c r="R34" s="19">
        <f t="shared" si="3"/>
        <v>267.77499999999998</v>
      </c>
      <c r="S34" s="18">
        <f t="shared" si="4"/>
        <v>456.10833333333335</v>
      </c>
      <c r="T34" s="34" t="s">
        <v>29</v>
      </c>
      <c r="U34" s="16" t="s">
        <v>7</v>
      </c>
      <c r="V34" s="16" t="s">
        <v>21</v>
      </c>
    </row>
    <row r="35" spans="1:22" ht="26.25" customHeight="1" x14ac:dyDescent="0.15">
      <c r="A35" s="33" t="e">
        <f>IF(R35&gt;=0,IF($U$4="",IF(B35="","",1+MAX($A$9:A34)),IF(U35=$U$4,1+MAX($A$9:A34),"")),"")</f>
        <v>#REF!</v>
      </c>
      <c r="B35" s="32" t="s">
        <v>28</v>
      </c>
      <c r="C35" s="31" t="s">
        <v>21</v>
      </c>
      <c r="D35" s="30" t="s">
        <v>12</v>
      </c>
      <c r="E35" s="29">
        <f t="shared" si="0"/>
        <v>420</v>
      </c>
      <c r="F35" s="28">
        <v>100</v>
      </c>
      <c r="G35" s="24">
        <v>270</v>
      </c>
      <c r="H35" s="27">
        <v>150</v>
      </c>
      <c r="I35" s="26">
        <f t="shared" si="1"/>
        <v>725.65</v>
      </c>
      <c r="J35" s="25">
        <v>461.9</v>
      </c>
      <c r="K35" s="18">
        <v>0</v>
      </c>
      <c r="L35" s="24">
        <v>210</v>
      </c>
      <c r="M35" s="23">
        <f t="shared" si="2"/>
        <v>150</v>
      </c>
      <c r="N35" s="22"/>
      <c r="O35" s="21">
        <v>113.75</v>
      </c>
      <c r="P35" s="21">
        <v>0</v>
      </c>
      <c r="Q35" s="20"/>
      <c r="R35" s="19">
        <f t="shared" si="3"/>
        <v>191.89999999999998</v>
      </c>
      <c r="S35" s="18">
        <f t="shared" si="4"/>
        <v>305.64999999999998</v>
      </c>
      <c r="T35" s="17"/>
      <c r="U35" s="16" t="s">
        <v>7</v>
      </c>
      <c r="V35" s="16" t="s">
        <v>21</v>
      </c>
    </row>
    <row r="36" spans="1:22" ht="26.25" customHeight="1" x14ac:dyDescent="0.15">
      <c r="A36" s="33" t="e">
        <f>IF(R36&gt;=0,IF($U$4="",IF(B36="","",1+MAX($A$9:A35)),IF(U36=$U$4,1+MAX($A$9:A35),"")),"")</f>
        <v>#REF!</v>
      </c>
      <c r="B36" s="32" t="s">
        <v>27</v>
      </c>
      <c r="C36" s="31" t="s">
        <v>21</v>
      </c>
      <c r="D36" s="30" t="s">
        <v>26</v>
      </c>
      <c r="E36" s="29">
        <f t="shared" si="0"/>
        <v>366</v>
      </c>
      <c r="F36" s="28">
        <v>80</v>
      </c>
      <c r="G36" s="24">
        <v>216</v>
      </c>
      <c r="H36" s="27">
        <v>150</v>
      </c>
      <c r="I36" s="26">
        <f t="shared" si="1"/>
        <v>1015.125</v>
      </c>
      <c r="J36" s="25">
        <v>697</v>
      </c>
      <c r="K36" s="18">
        <v>0</v>
      </c>
      <c r="L36" s="24">
        <v>1380</v>
      </c>
      <c r="M36" s="23">
        <f t="shared" si="2"/>
        <v>150</v>
      </c>
      <c r="N36" s="22">
        <f>25%*270/2/2+5*2.5</f>
        <v>29.375</v>
      </c>
      <c r="O36" s="21">
        <v>138.75</v>
      </c>
      <c r="P36" s="21">
        <v>0</v>
      </c>
      <c r="Q36" s="20"/>
      <c r="R36" s="19">
        <f t="shared" si="3"/>
        <v>510.375</v>
      </c>
      <c r="S36" s="18">
        <f t="shared" si="4"/>
        <v>649.125</v>
      </c>
      <c r="T36" s="34" t="s">
        <v>25</v>
      </c>
      <c r="U36" s="16" t="s">
        <v>7</v>
      </c>
      <c r="V36" s="16" t="s">
        <v>21</v>
      </c>
    </row>
    <row r="37" spans="1:22" ht="26.25" customHeight="1" x14ac:dyDescent="0.15">
      <c r="A37" s="33" t="e">
        <f>IF(R37&gt;=0,IF($U$4="",IF(B37="","",1+MAX($A$9:A36)),IF(U37=$U$4,1+MAX($A$9:A36),"")),"")</f>
        <v>#REF!</v>
      </c>
      <c r="B37" s="32" t="s">
        <v>24</v>
      </c>
      <c r="C37" s="31" t="s">
        <v>21</v>
      </c>
      <c r="D37" s="30" t="s">
        <v>23</v>
      </c>
      <c r="E37" s="29">
        <f t="shared" si="0"/>
        <v>258</v>
      </c>
      <c r="F37" s="28">
        <v>40</v>
      </c>
      <c r="G37" s="24">
        <v>108</v>
      </c>
      <c r="H37" s="27">
        <v>150</v>
      </c>
      <c r="I37" s="26">
        <f t="shared" si="1"/>
        <v>711.15000000000009</v>
      </c>
      <c r="J37" s="25">
        <v>497.40000000000003</v>
      </c>
      <c r="K37" s="18">
        <v>0</v>
      </c>
      <c r="L37" s="24">
        <v>0</v>
      </c>
      <c r="M37" s="23">
        <f t="shared" si="2"/>
        <v>0</v>
      </c>
      <c r="N37" s="22"/>
      <c r="O37" s="21">
        <v>213.75</v>
      </c>
      <c r="P37" s="21">
        <v>0</v>
      </c>
      <c r="Q37" s="20"/>
      <c r="R37" s="19">
        <f t="shared" si="3"/>
        <v>239.40000000000009</v>
      </c>
      <c r="S37" s="18">
        <f t="shared" si="4"/>
        <v>453.15000000000009</v>
      </c>
      <c r="T37" s="17" t="s">
        <v>22</v>
      </c>
      <c r="U37" s="16" t="s">
        <v>7</v>
      </c>
      <c r="V37" s="16" t="s">
        <v>21</v>
      </c>
    </row>
    <row r="38" spans="1:22" ht="26.25" customHeight="1" x14ac:dyDescent="0.15">
      <c r="A38" s="33" t="str">
        <f>IF(R38&gt;=0,IF($U$4="",IF(B38="","",1+MAX($A$9:A37)),IF(U38=$U$4,1+MAX($A$9:A37),"")),"")</f>
        <v/>
      </c>
      <c r="B38" s="32" t="s">
        <v>20</v>
      </c>
      <c r="C38" s="31" t="s">
        <v>17</v>
      </c>
      <c r="D38" s="30" t="s">
        <v>19</v>
      </c>
      <c r="E38" s="29">
        <f t="shared" si="0"/>
        <v>94.5</v>
      </c>
      <c r="F38" s="28">
        <v>35</v>
      </c>
      <c r="G38" s="24">
        <v>94.5</v>
      </c>
      <c r="H38" s="27">
        <v>0</v>
      </c>
      <c r="I38" s="26">
        <f t="shared" si="1"/>
        <v>97.5</v>
      </c>
      <c r="J38" s="25">
        <v>60</v>
      </c>
      <c r="K38" s="18">
        <v>0</v>
      </c>
      <c r="L38" s="24">
        <v>0</v>
      </c>
      <c r="M38" s="23">
        <f t="shared" si="2"/>
        <v>0</v>
      </c>
      <c r="N38" s="22"/>
      <c r="O38" s="21">
        <v>37.5</v>
      </c>
      <c r="P38" s="21">
        <v>0</v>
      </c>
      <c r="Q38" s="20"/>
      <c r="R38" s="19">
        <f t="shared" si="3"/>
        <v>-34.5</v>
      </c>
      <c r="S38" s="18">
        <f t="shared" si="4"/>
        <v>3</v>
      </c>
      <c r="T38" s="17"/>
      <c r="U38" s="16" t="s">
        <v>7</v>
      </c>
      <c r="V38" s="16" t="s">
        <v>6</v>
      </c>
    </row>
    <row r="39" spans="1:22" ht="26.25" customHeight="1" x14ac:dyDescent="0.15">
      <c r="A39" s="33" t="e">
        <f>IF(R39&gt;=0,IF($U$4="",IF(B39="","",1+MAX($A$9:A38)),IF(U39=$U$4,1+MAX($A$9:A38),"")),"")</f>
        <v>#REF!</v>
      </c>
      <c r="B39" s="32" t="s">
        <v>18</v>
      </c>
      <c r="C39" s="31" t="s">
        <v>17</v>
      </c>
      <c r="D39" s="30" t="s">
        <v>8</v>
      </c>
      <c r="E39" s="29">
        <f t="shared" si="0"/>
        <v>94.5</v>
      </c>
      <c r="F39" s="28">
        <v>35</v>
      </c>
      <c r="G39" s="24">
        <v>94.5</v>
      </c>
      <c r="H39" s="27">
        <v>0</v>
      </c>
      <c r="I39" s="26">
        <f t="shared" si="1"/>
        <v>379.58333333333331</v>
      </c>
      <c r="J39" s="25">
        <v>270</v>
      </c>
      <c r="K39" s="18">
        <v>0</v>
      </c>
      <c r="L39" s="24">
        <v>0</v>
      </c>
      <c r="M39" s="23">
        <f t="shared" si="2"/>
        <v>0</v>
      </c>
      <c r="N39" s="22"/>
      <c r="O39" s="21">
        <v>109.58333333333333</v>
      </c>
      <c r="P39" s="21">
        <v>0</v>
      </c>
      <c r="Q39" s="20"/>
      <c r="R39" s="19">
        <f t="shared" si="3"/>
        <v>175.5</v>
      </c>
      <c r="S39" s="18">
        <f t="shared" si="4"/>
        <v>285.08333333333331</v>
      </c>
      <c r="T39" s="17"/>
      <c r="U39" s="16" t="s">
        <v>7</v>
      </c>
      <c r="V39" s="16" t="s">
        <v>16</v>
      </c>
    </row>
    <row r="40" spans="1:22" ht="26.25" customHeight="1" x14ac:dyDescent="0.15">
      <c r="A40" s="33" t="e">
        <f>IF(R40&gt;=0,IF($U$4="",IF(B40="","",1+MAX($A$9:A39)),IF(U40=$U$4,1+MAX($A$9:A39),"")),"")</f>
        <v>#REF!</v>
      </c>
      <c r="B40" s="32" t="s">
        <v>15</v>
      </c>
      <c r="C40" s="31" t="s">
        <v>14</v>
      </c>
      <c r="D40" s="30" t="s">
        <v>8</v>
      </c>
      <c r="E40" s="29">
        <f t="shared" si="0"/>
        <v>94.5</v>
      </c>
      <c r="F40" s="28">
        <v>35</v>
      </c>
      <c r="G40" s="24">
        <v>94.5</v>
      </c>
      <c r="H40" s="27">
        <v>0</v>
      </c>
      <c r="I40" s="26">
        <f t="shared" si="1"/>
        <v>163.5</v>
      </c>
      <c r="J40" s="25">
        <v>126</v>
      </c>
      <c r="K40" s="18">
        <v>0</v>
      </c>
      <c r="L40" s="24">
        <v>0</v>
      </c>
      <c r="M40" s="23">
        <f t="shared" si="2"/>
        <v>0</v>
      </c>
      <c r="N40" s="22"/>
      <c r="O40" s="21">
        <v>37.5</v>
      </c>
      <c r="P40" s="21">
        <v>0</v>
      </c>
      <c r="Q40" s="20"/>
      <c r="R40" s="19">
        <f t="shared" si="3"/>
        <v>31.5</v>
      </c>
      <c r="S40" s="18">
        <f t="shared" si="4"/>
        <v>69</v>
      </c>
      <c r="T40" s="17"/>
      <c r="U40" s="16" t="s">
        <v>7</v>
      </c>
      <c r="V40" s="16" t="s">
        <v>6</v>
      </c>
    </row>
    <row r="41" spans="1:22" ht="26.25" customHeight="1" x14ac:dyDescent="0.15">
      <c r="A41" s="33" t="e">
        <f>IF(R41&gt;=0,IF($U$4="",IF(B41="","",1+MAX($A$9:A40)),IF(U41=$U$4,1+MAX($A$9:A40),"")),"")</f>
        <v>#REF!</v>
      </c>
      <c r="B41" s="32" t="s">
        <v>13</v>
      </c>
      <c r="C41" s="31" t="s">
        <v>6</v>
      </c>
      <c r="D41" s="30" t="s">
        <v>12</v>
      </c>
      <c r="E41" s="29">
        <f t="shared" si="0"/>
        <v>285</v>
      </c>
      <c r="F41" s="28">
        <v>50</v>
      </c>
      <c r="G41" s="24">
        <v>135</v>
      </c>
      <c r="H41" s="27">
        <v>150</v>
      </c>
      <c r="I41" s="26">
        <f t="shared" si="1"/>
        <v>465.91666666666669</v>
      </c>
      <c r="J41" s="25">
        <v>373</v>
      </c>
      <c r="K41" s="18">
        <v>0</v>
      </c>
      <c r="L41" s="24">
        <v>0</v>
      </c>
      <c r="M41" s="23">
        <f t="shared" si="2"/>
        <v>0</v>
      </c>
      <c r="N41" s="22"/>
      <c r="O41" s="21">
        <v>92.916666666666671</v>
      </c>
      <c r="P41" s="21">
        <v>0</v>
      </c>
      <c r="Q41" s="20"/>
      <c r="R41" s="19">
        <f t="shared" si="3"/>
        <v>88.000000000000014</v>
      </c>
      <c r="S41" s="18">
        <f t="shared" si="4"/>
        <v>180.91666666666669</v>
      </c>
      <c r="T41" s="17" t="s">
        <v>11</v>
      </c>
      <c r="U41" s="16" t="s">
        <v>7</v>
      </c>
      <c r="V41" s="16" t="s">
        <v>6</v>
      </c>
    </row>
    <row r="42" spans="1:22" ht="26.25" customHeight="1" x14ac:dyDescent="0.15">
      <c r="A42" s="33" t="e">
        <f>IF(R42&gt;=0,IF($U$4="",IF(B42="","",1+MAX($A$9:A41)),IF(U42=$U$4,1+MAX($A$9:A41),"")),"")</f>
        <v>#REF!</v>
      </c>
      <c r="B42" s="32" t="s">
        <v>10</v>
      </c>
      <c r="C42" s="31" t="s">
        <v>9</v>
      </c>
      <c r="D42" s="30" t="s">
        <v>8</v>
      </c>
      <c r="E42" s="29">
        <f t="shared" si="0"/>
        <v>94.5</v>
      </c>
      <c r="F42" s="28">
        <v>35</v>
      </c>
      <c r="G42" s="24">
        <v>94.5</v>
      </c>
      <c r="H42" s="27">
        <v>0</v>
      </c>
      <c r="I42" s="26">
        <f t="shared" si="1"/>
        <v>163.31666666666666</v>
      </c>
      <c r="J42" s="25">
        <v>100.39999999999999</v>
      </c>
      <c r="K42" s="18">
        <v>0</v>
      </c>
      <c r="L42" s="24">
        <v>0</v>
      </c>
      <c r="M42" s="23">
        <f t="shared" si="2"/>
        <v>0</v>
      </c>
      <c r="N42" s="22"/>
      <c r="O42" s="21">
        <v>62.916666666666671</v>
      </c>
      <c r="P42" s="21">
        <v>0</v>
      </c>
      <c r="Q42" s="20"/>
      <c r="R42" s="19">
        <f t="shared" si="3"/>
        <v>5.8999999999999915</v>
      </c>
      <c r="S42" s="18">
        <f t="shared" si="4"/>
        <v>68.816666666666663</v>
      </c>
      <c r="T42" s="17"/>
      <c r="U42" s="16" t="s">
        <v>7</v>
      </c>
      <c r="V42" s="16" t="s">
        <v>6</v>
      </c>
    </row>
    <row r="43" spans="1:22" ht="25.5" customHeight="1" x14ac:dyDescent="0.15">
      <c r="A43" s="96" t="s">
        <v>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99">
        <f>SUMIFS(R9:R42,R9:R42,"&gt;=0",U9:U42,U4)</f>
        <v>8272.5249999999996</v>
      </c>
      <c r="S43" s="100"/>
      <c r="T43" s="101"/>
      <c r="U43" s="15" t="str">
        <f>U4</f>
        <v>KHOA CÔNG NGHỆ THÔNG TIN</v>
      </c>
    </row>
    <row r="44" spans="1:22" ht="6.75" customHeight="1" x14ac:dyDescent="0.15"/>
    <row r="45" spans="1:22" ht="24" customHeight="1" x14ac:dyDescent="0.15">
      <c r="B45" s="102" t="s">
        <v>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3"/>
      <c r="Q45" s="102"/>
      <c r="R45" s="102"/>
      <c r="S45" s="103"/>
      <c r="T45" s="102"/>
    </row>
    <row r="46" spans="1:22" ht="23.25" customHeight="1" x14ac:dyDescent="0.15">
      <c r="L46" s="104" t="s">
        <v>3</v>
      </c>
      <c r="M46" s="104"/>
      <c r="N46" s="104"/>
      <c r="O46" s="105"/>
      <c r="P46" s="105"/>
      <c r="Q46" s="104"/>
      <c r="R46" s="104"/>
      <c r="S46" s="105"/>
      <c r="T46" s="104"/>
    </row>
    <row r="47" spans="1:22" ht="23.25" customHeight="1" x14ac:dyDescent="0.15">
      <c r="A47" s="50" t="s">
        <v>2</v>
      </c>
      <c r="B47" s="50"/>
      <c r="C47" s="50"/>
      <c r="D47" s="13"/>
      <c r="E47" s="50" t="s">
        <v>1</v>
      </c>
      <c r="F47" s="50"/>
      <c r="G47" s="50"/>
      <c r="H47" s="50"/>
      <c r="I47" s="50"/>
      <c r="J47" s="50"/>
      <c r="K47" s="50"/>
      <c r="L47" s="50"/>
      <c r="M47" s="50"/>
      <c r="N47" s="50"/>
      <c r="O47" s="13"/>
      <c r="P47" s="13"/>
      <c r="Q47" s="50" t="s">
        <v>0</v>
      </c>
      <c r="R47" s="50"/>
      <c r="S47" s="50"/>
      <c r="T47" s="50"/>
    </row>
    <row r="48" spans="1:22" ht="48.75" customHeight="1" x14ac:dyDescent="0.15"/>
    <row r="49" spans="1:22" s="4" customFormat="1" ht="20.25" customHeight="1" x14ac:dyDescent="0.15">
      <c r="A49" s="50"/>
      <c r="B49" s="50"/>
      <c r="C49" s="11"/>
      <c r="D49" s="12"/>
      <c r="E49" s="11"/>
      <c r="F49" s="10"/>
      <c r="G49" s="9"/>
      <c r="H49" s="9"/>
      <c r="L49" s="7"/>
      <c r="M49" s="6"/>
      <c r="N49" s="3"/>
      <c r="O49" s="5"/>
      <c r="P49" s="5"/>
      <c r="Q49" s="3"/>
      <c r="T49" s="3"/>
      <c r="U49" s="2"/>
      <c r="V49" s="1"/>
    </row>
  </sheetData>
  <autoFilter ref="A8:V43" xr:uid="{00000000-0009-0000-0000-000000000000}"/>
  <mergeCells count="34">
    <mergeCell ref="A49:B49"/>
    <mergeCell ref="A43:Q43"/>
    <mergeCell ref="R43:T43"/>
    <mergeCell ref="B45:T45"/>
    <mergeCell ref="L46:T46"/>
    <mergeCell ref="A47:C47"/>
    <mergeCell ref="E47:N47"/>
    <mergeCell ref="Q47:T47"/>
    <mergeCell ref="I6:Q6"/>
    <mergeCell ref="R6:S6"/>
    <mergeCell ref="T6:T8"/>
    <mergeCell ref="E7:E8"/>
    <mergeCell ref="F7:F8"/>
    <mergeCell ref="G7:G8"/>
    <mergeCell ref="H7:H8"/>
    <mergeCell ref="I7:I8"/>
    <mergeCell ref="J7:K7"/>
    <mergeCell ref="L7:M7"/>
    <mergeCell ref="N7:N8"/>
    <mergeCell ref="O7:O8"/>
    <mergeCell ref="P7:P8"/>
    <mergeCell ref="Q7:Q8"/>
    <mergeCell ref="R7:R8"/>
    <mergeCell ref="S7:S8"/>
    <mergeCell ref="A6:A8"/>
    <mergeCell ref="B6:B8"/>
    <mergeCell ref="C6:C8"/>
    <mergeCell ref="D6:D8"/>
    <mergeCell ref="E6:H6"/>
    <mergeCell ref="A1:D1"/>
    <mergeCell ref="Q1:T1"/>
    <mergeCell ref="A2:D2"/>
    <mergeCell ref="Q2:T2"/>
    <mergeCell ref="A4:T4"/>
  </mergeCells>
  <conditionalFormatting sqref="R9:R42">
    <cfRule type="expression" dxfId="5" priority="6">
      <formula>R9&lt;0</formula>
    </cfRule>
  </conditionalFormatting>
  <conditionalFormatting sqref="S9:S42">
    <cfRule type="expression" dxfId="4" priority="5">
      <formula>S9&lt;0</formula>
    </cfRule>
  </conditionalFormatting>
  <conditionalFormatting sqref="U9:U43">
    <cfRule type="expression" dxfId="3" priority="4">
      <formula>AND(U9=$U$4,R9&gt;=0)</formula>
    </cfRule>
  </conditionalFormatting>
  <conditionalFormatting sqref="K9:K42">
    <cfRule type="expression" dxfId="2" priority="3">
      <formula>R9-#REF!&lt;0</formula>
    </cfRule>
  </conditionalFormatting>
  <conditionalFormatting sqref="V43:V1048576 V1:V8">
    <cfRule type="duplicateValues" dxfId="1" priority="2"/>
  </conditionalFormatting>
  <conditionalFormatting sqref="G9:H42">
    <cfRule type="expression" dxfId="0" priority="1">
      <formula>G9&lt;&gt;#REF!</formula>
    </cfRule>
  </conditionalFormatting>
  <dataValidations count="2">
    <dataValidation type="list" allowBlank="1" showInputMessage="1" showErrorMessage="1" sqref="U4" xr:uid="{00000000-0002-0000-0000-000000000000}">
      <formula1>khoa</formula1>
    </dataValidation>
    <dataValidation type="list" allowBlank="1" showInputMessage="1" showErrorMessage="1" sqref="D9:D42" xr:uid="{00000000-0002-0000-0000-000001000000}">
      <formula1>kiem</formula1>
    </dataValidation>
  </dataValidations>
  <printOptions horizontalCentered="1"/>
  <pageMargins left="0" right="0" top="0.59055118110236227" bottom="0.59055118110236227" header="0.31496062992125984" footer="0.31496062992125984"/>
  <pageSetup paperSize="9" orientation="landscape" r:id="rId1"/>
  <headerFooter>
    <oddFooter>&amp;C&amp;"Times New Roman,Italic"&amp;9&amp;P / &amp;N&amp;R&amp;"Times New Roman,Italic"&amp;9THỪA GIỜ 2017 - 2018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CNTT</vt:lpstr>
      <vt:lpstr>CNTT!Print_Area</vt:lpstr>
      <vt:lpstr>CNTT!Print_Titles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2018-10-04T03:42:53Z</dcterms:created>
  <dcterms:modified xsi:type="dcterms:W3CDTF">2023-05-31T08:59:39Z</dcterms:modified>
</cp:coreProperties>
</file>