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vp/Desktop/Khối lượng GD/"/>
    </mc:Choice>
  </mc:AlternateContent>
  <xr:revisionPtr revIDLastSave="0" documentId="13_ncr:1_{8E289E8E-F063-D14E-A665-3BA0631E76E5}" xr6:coauthVersionLast="47" xr6:coauthVersionMax="47" xr10:uidLastSave="{00000000-0000-0000-0000-000000000000}"/>
  <bookViews>
    <workbookView xWindow="120" yWindow="740" windowWidth="25460" windowHeight="18380" xr2:uid="{00000000-000D-0000-FFFF-FFFF00000000}"/>
  </bookViews>
  <sheets>
    <sheet name="CHUẨN (2)" sheetId="1" r:id="rId1"/>
  </sheets>
  <externalReferences>
    <externalReference r:id="rId2"/>
  </externalReferences>
  <definedNames>
    <definedName name="_xlnm._FilterDatabase" localSheetId="0" hidden="1">'CHUẨN (2)'!$A$8:$V$49</definedName>
    <definedName name="khoa">[1]CSDL!$AK$1:$AK$11</definedName>
    <definedName name="kiem">[1]CSDL!$AO$1:$AO$51</definedName>
    <definedName name="_xlnm.Print_Area" localSheetId="0">'CHUẨN (2)'!$A$1:$Q$55</definedName>
    <definedName name="_xlnm.Print_Titles" localSheetId="0">'CHUẨN (2)'!$6:$8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" i="1" l="1"/>
  <c r="S2" i="1" s="1"/>
  <c r="A4" i="1"/>
  <c r="F9" i="1"/>
  <c r="G9" i="1" s="1"/>
  <c r="E9" i="1" s="1"/>
  <c r="H9" i="1"/>
  <c r="I9" i="1"/>
  <c r="R9" i="1"/>
  <c r="F10" i="1"/>
  <c r="G10" i="1" s="1"/>
  <c r="H10" i="1"/>
  <c r="R10" i="1"/>
  <c r="F11" i="1"/>
  <c r="G11" i="1" s="1"/>
  <c r="H11" i="1"/>
  <c r="I11" i="1"/>
  <c r="R11" i="1"/>
  <c r="F12" i="1"/>
  <c r="G12" i="1"/>
  <c r="E12" i="1" s="1"/>
  <c r="H12" i="1"/>
  <c r="I12" i="1"/>
  <c r="R12" i="1"/>
  <c r="G13" i="1"/>
  <c r="H13" i="1"/>
  <c r="N13" i="1"/>
  <c r="I13" i="1" s="1"/>
  <c r="R13" i="1"/>
  <c r="F14" i="1"/>
  <c r="G14" i="1" s="1"/>
  <c r="E14" i="1" s="1"/>
  <c r="N14" i="1"/>
  <c r="I14" i="1" s="1"/>
  <c r="R14" i="1"/>
  <c r="F15" i="1"/>
  <c r="G15" i="1" s="1"/>
  <c r="E15" i="1" s="1"/>
  <c r="H15" i="1"/>
  <c r="I15" i="1"/>
  <c r="R15" i="1"/>
  <c r="F16" i="1"/>
  <c r="G16" i="1" s="1"/>
  <c r="H16" i="1"/>
  <c r="I16" i="1"/>
  <c r="R16" i="1"/>
  <c r="F17" i="1"/>
  <c r="G17" i="1" s="1"/>
  <c r="E17" i="1" s="1"/>
  <c r="H17" i="1"/>
  <c r="N17" i="1"/>
  <c r="I17" i="1" s="1"/>
  <c r="R17" i="1"/>
  <c r="G18" i="1"/>
  <c r="H18" i="1"/>
  <c r="R18" i="1"/>
  <c r="F19" i="1"/>
  <c r="G19" i="1" s="1"/>
  <c r="H19" i="1"/>
  <c r="R19" i="1"/>
  <c r="F20" i="1"/>
  <c r="G20" i="1" s="1"/>
  <c r="H20" i="1"/>
  <c r="R20" i="1"/>
  <c r="F21" i="1"/>
  <c r="G21" i="1" s="1"/>
  <c r="H21" i="1"/>
  <c r="I21" i="1"/>
  <c r="R21" i="1"/>
  <c r="F22" i="1"/>
  <c r="G22" i="1" s="1"/>
  <c r="H22" i="1"/>
  <c r="I22" i="1"/>
  <c r="R22" i="1"/>
  <c r="F23" i="1"/>
  <c r="G23" i="1" s="1"/>
  <c r="H23" i="1"/>
  <c r="N23" i="1"/>
  <c r="I23" i="1" s="1"/>
  <c r="R23" i="1"/>
  <c r="F24" i="1"/>
  <c r="G24" i="1" s="1"/>
  <c r="H24" i="1"/>
  <c r="I24" i="1"/>
  <c r="R24" i="1"/>
  <c r="F25" i="1"/>
  <c r="G25" i="1" s="1"/>
  <c r="H25" i="1"/>
  <c r="I25" i="1"/>
  <c r="R25" i="1"/>
  <c r="F26" i="1"/>
  <c r="G26" i="1" s="1"/>
  <c r="H26" i="1"/>
  <c r="I26" i="1"/>
  <c r="R26" i="1"/>
  <c r="F27" i="1"/>
  <c r="G27" i="1" s="1"/>
  <c r="E27" i="1" s="1"/>
  <c r="I27" i="1"/>
  <c r="R27" i="1"/>
  <c r="F28" i="1"/>
  <c r="G28" i="1" s="1"/>
  <c r="E28" i="1" s="1"/>
  <c r="H28" i="1"/>
  <c r="I28" i="1"/>
  <c r="R28" i="1"/>
  <c r="F29" i="1"/>
  <c r="G29" i="1" s="1"/>
  <c r="E29" i="1" s="1"/>
  <c r="H29" i="1"/>
  <c r="I29" i="1"/>
  <c r="R29" i="1"/>
  <c r="F30" i="1"/>
  <c r="G30" i="1" s="1"/>
  <c r="H30" i="1"/>
  <c r="N30" i="1"/>
  <c r="I30" i="1" s="1"/>
  <c r="R30" i="1"/>
  <c r="F31" i="1"/>
  <c r="G31" i="1" s="1"/>
  <c r="E31" i="1" s="1"/>
  <c r="H31" i="1"/>
  <c r="I31" i="1"/>
  <c r="N31" i="1"/>
  <c r="R31" i="1"/>
  <c r="F32" i="1"/>
  <c r="G32" i="1" s="1"/>
  <c r="H32" i="1"/>
  <c r="I32" i="1"/>
  <c r="R32" i="1"/>
  <c r="G33" i="1"/>
  <c r="H33" i="1"/>
  <c r="N33" i="1"/>
  <c r="I33" i="1" s="1"/>
  <c r="R33" i="1"/>
  <c r="G34" i="1"/>
  <c r="H34" i="1"/>
  <c r="R34" i="1"/>
  <c r="F35" i="1"/>
  <c r="G35" i="1" s="1"/>
  <c r="H35" i="1"/>
  <c r="I35" i="1"/>
  <c r="R35" i="1"/>
  <c r="F36" i="1"/>
  <c r="G36" i="1" s="1"/>
  <c r="H36" i="1"/>
  <c r="I36" i="1"/>
  <c r="R36" i="1"/>
  <c r="F37" i="1"/>
  <c r="G37" i="1" s="1"/>
  <c r="H37" i="1"/>
  <c r="R37" i="1"/>
  <c r="F38" i="1"/>
  <c r="G38" i="1" s="1"/>
  <c r="H38" i="1"/>
  <c r="R38" i="1"/>
  <c r="F39" i="1"/>
  <c r="G39" i="1" s="1"/>
  <c r="H39" i="1"/>
  <c r="N39" i="1"/>
  <c r="I39" i="1" s="1"/>
  <c r="R39" i="1"/>
  <c r="F40" i="1"/>
  <c r="G40" i="1" s="1"/>
  <c r="H40" i="1"/>
  <c r="N40" i="1"/>
  <c r="I40" i="1" s="1"/>
  <c r="R40" i="1"/>
  <c r="F41" i="1"/>
  <c r="G41" i="1" s="1"/>
  <c r="H41" i="1"/>
  <c r="R41" i="1"/>
  <c r="F42" i="1"/>
  <c r="G42" i="1" s="1"/>
  <c r="H42" i="1"/>
  <c r="R42" i="1"/>
  <c r="F43" i="1"/>
  <c r="G43" i="1" s="1"/>
  <c r="H43" i="1"/>
  <c r="I43" i="1"/>
  <c r="R43" i="1"/>
  <c r="F44" i="1"/>
  <c r="G44" i="1" s="1"/>
  <c r="H44" i="1"/>
  <c r="R44" i="1"/>
  <c r="F45" i="1"/>
  <c r="G45" i="1" s="1"/>
  <c r="N45" i="1" s="1"/>
  <c r="I45" i="1" s="1"/>
  <c r="H45" i="1"/>
  <c r="R45" i="1"/>
  <c r="F46" i="1"/>
  <c r="G46" i="1" s="1"/>
  <c r="H46" i="1"/>
  <c r="I46" i="1"/>
  <c r="R46" i="1"/>
  <c r="G47" i="1"/>
  <c r="H47" i="1"/>
  <c r="I47" i="1"/>
  <c r="R47" i="1"/>
  <c r="F48" i="1"/>
  <c r="G48" i="1" s="1"/>
  <c r="H48" i="1"/>
  <c r="N48" i="1"/>
  <c r="I48" i="1" s="1"/>
  <c r="R48" i="1"/>
  <c r="F49" i="1"/>
  <c r="G49" i="1" s="1"/>
  <c r="H49" i="1"/>
  <c r="N49" i="1"/>
  <c r="I49" i="1" s="1"/>
  <c r="R49" i="1"/>
  <c r="E48" i="1" l="1"/>
  <c r="E13" i="1"/>
  <c r="P29" i="1"/>
  <c r="O29" i="1" s="1"/>
  <c r="P9" i="1"/>
  <c r="O9" i="1" s="1"/>
  <c r="A9" i="1" s="1"/>
  <c r="E33" i="1"/>
  <c r="P33" i="1" s="1"/>
  <c r="O33" i="1" s="1"/>
  <c r="E26" i="1"/>
  <c r="E25" i="1"/>
  <c r="E24" i="1"/>
  <c r="P24" i="1" s="1"/>
  <c r="O24" i="1" s="1"/>
  <c r="E16" i="1"/>
  <c r="P16" i="1" s="1"/>
  <c r="O16" i="1" s="1"/>
  <c r="P14" i="1"/>
  <c r="O14" i="1" s="1"/>
  <c r="E49" i="1"/>
  <c r="P49" i="1" s="1"/>
  <c r="O49" i="1" s="1"/>
  <c r="E40" i="1"/>
  <c r="P40" i="1" s="1"/>
  <c r="O40" i="1" s="1"/>
  <c r="E39" i="1"/>
  <c r="P39" i="1" s="1"/>
  <c r="O39" i="1" s="1"/>
  <c r="E18" i="1"/>
  <c r="P12" i="1"/>
  <c r="O12" i="1" s="1"/>
  <c r="A12" i="1" s="1"/>
  <c r="E47" i="1"/>
  <c r="P47" i="1" s="1"/>
  <c r="O47" i="1" s="1"/>
  <c r="A47" i="1" s="1"/>
  <c r="E44" i="1"/>
  <c r="E43" i="1"/>
  <c r="E34" i="1"/>
  <c r="P31" i="1"/>
  <c r="O31" i="1" s="1"/>
  <c r="E30" i="1"/>
  <c r="P30" i="1" s="1"/>
  <c r="O30" i="1" s="1"/>
  <c r="P26" i="1"/>
  <c r="O26" i="1" s="1"/>
  <c r="E23" i="1"/>
  <c r="P23" i="1" s="1"/>
  <c r="O23" i="1" s="1"/>
  <c r="E22" i="1"/>
  <c r="P22" i="1" s="1"/>
  <c r="O22" i="1" s="1"/>
  <c r="E21" i="1"/>
  <c r="P21" i="1" s="1"/>
  <c r="O21" i="1" s="1"/>
  <c r="P43" i="1"/>
  <c r="O43" i="1" s="1"/>
  <c r="P25" i="1"/>
  <c r="O25" i="1" s="1"/>
  <c r="E45" i="1"/>
  <c r="P45" i="1" s="1"/>
  <c r="O45" i="1" s="1"/>
  <c r="P17" i="1"/>
  <c r="O17" i="1" s="1"/>
  <c r="P15" i="1"/>
  <c r="O15" i="1" s="1"/>
  <c r="P48" i="1"/>
  <c r="O48" i="1" s="1"/>
  <c r="N41" i="1"/>
  <c r="I41" i="1" s="1"/>
  <c r="E41" i="1"/>
  <c r="N37" i="1"/>
  <c r="I37" i="1" s="1"/>
  <c r="E37" i="1"/>
  <c r="N20" i="1"/>
  <c r="I20" i="1" s="1"/>
  <c r="E20" i="1"/>
  <c r="E46" i="1"/>
  <c r="P46" i="1" s="1"/>
  <c r="O46" i="1" s="1"/>
  <c r="N44" i="1"/>
  <c r="I44" i="1" s="1"/>
  <c r="E36" i="1"/>
  <c r="P36" i="1" s="1"/>
  <c r="O36" i="1" s="1"/>
  <c r="E35" i="1"/>
  <c r="P35" i="1" s="1"/>
  <c r="O35" i="1" s="1"/>
  <c r="P28" i="1"/>
  <c r="O28" i="1" s="1"/>
  <c r="N42" i="1"/>
  <c r="I42" i="1" s="1"/>
  <c r="E42" i="1"/>
  <c r="N38" i="1"/>
  <c r="I38" i="1" s="1"/>
  <c r="E38" i="1"/>
  <c r="E10" i="1"/>
  <c r="N10" i="1"/>
  <c r="I10" i="1" s="1"/>
  <c r="P13" i="1"/>
  <c r="O13" i="1" s="1"/>
  <c r="A13" i="1" s="1"/>
  <c r="N19" i="1"/>
  <c r="I19" i="1" s="1"/>
  <c r="E19" i="1"/>
  <c r="E32" i="1"/>
  <c r="P32" i="1" s="1"/>
  <c r="O32" i="1" s="1"/>
  <c r="P27" i="1"/>
  <c r="O27" i="1" s="1"/>
  <c r="N34" i="1"/>
  <c r="I34" i="1" s="1"/>
  <c r="N18" i="1"/>
  <c r="I18" i="1" s="1"/>
  <c r="E11" i="1"/>
  <c r="P11" i="1" s="1"/>
  <c r="O11" i="1" s="1"/>
  <c r="A11" i="1" s="1"/>
  <c r="A48" i="1" l="1"/>
  <c r="A49" i="1"/>
  <c r="P18" i="1"/>
  <c r="O18" i="1" s="1"/>
  <c r="P34" i="1"/>
  <c r="O34" i="1" s="1"/>
  <c r="P19" i="1"/>
  <c r="O19" i="1" s="1"/>
  <c r="P10" i="1"/>
  <c r="O10" i="1" s="1"/>
  <c r="A10" i="1" s="1"/>
  <c r="P44" i="1"/>
  <c r="O44" i="1" s="1"/>
  <c r="P42" i="1"/>
  <c r="O42" i="1" s="1"/>
  <c r="P37" i="1"/>
  <c r="O37" i="1" s="1"/>
  <c r="P38" i="1"/>
  <c r="O38" i="1" s="1"/>
  <c r="P20" i="1"/>
  <c r="O20" i="1" s="1"/>
  <c r="P41" i="1"/>
  <c r="O41" i="1" s="1"/>
</calcChain>
</file>

<file path=xl/sharedStrings.xml><?xml version="1.0" encoding="utf-8"?>
<sst xmlns="http://schemas.openxmlformats.org/spreadsheetml/2006/main" count="222" uniqueCount="149">
  <si>
    <t>BAN GIÁM HIỆU</t>
  </si>
  <si>
    <t>PHÒNG THANH TRA GIÁO DỤC</t>
  </si>
  <si>
    <t>PHÒNG ĐÀO TẠO</t>
  </si>
  <si>
    <t>Hà Nội, ngày 23 tháng 10 năm 2019</t>
  </si>
  <si>
    <t>* Khối lượng NCKH chi tiết được thống kê theo bảng kê của phòng Khoa học công nghệ và HTQT.</t>
  </si>
  <si>
    <t>Giảng viên</t>
  </si>
  <si>
    <t>TTTV3003</t>
  </si>
  <si>
    <t>- Tham gia khóa BD theo tiêu chuẩn chức danh NNGV hạng III, từ 15/3/2019  đến 10/4/2019, số 716/QĐ-ĐHCNGTVT ngày 14/3/2019;
- Bồi dưỡng nghiệp vụ Văn thư - Lưu trữ, từ 25/5/2019 đến 26/5/2019, Số 2512/QĐ-ĐHCNGTVT ngày 24/5/2019.</t>
  </si>
  <si>
    <t>Chuyên viên</t>
  </si>
  <si>
    <t>TT. CNTT - TV</t>
  </si>
  <si>
    <t>Nguyễn Văn Chung</t>
  </si>
  <si>
    <t>TTTV3002</t>
  </si>
  <si>
    <t>Trần Việt Vương</t>
  </si>
  <si>
    <t>TTTV3001</t>
  </si>
  <si>
    <t>P. GĐ trung tâm</t>
  </si>
  <si>
    <t>Nguyễn Văn Thắng</t>
  </si>
  <si>
    <t>Trưởng BM</t>
  </si>
  <si>
    <t>Tham gia khóa BD theo tiêu chuẩn chức danh NNGV hạng III, từ 15/3/2019  đến 10/4/2019, số 716/QĐ-ĐHCNGTVT ngày 14/3/2019.</t>
  </si>
  <si>
    <t>P. Trưởng khoa</t>
  </si>
  <si>
    <t>TTCO3004</t>
  </si>
  <si>
    <t>Quản lý PTN Thiết kế mạch in trên máy tính (Định mức BT LCĐ CS cao hơn nên không tính QL PTN).</t>
  </si>
  <si>
    <t>BT LC đoàn CS</t>
  </si>
  <si>
    <t>BM. Cơ điện tử</t>
  </si>
  <si>
    <t>Nguyễn Công Nam</t>
  </si>
  <si>
    <t>TTCO3003</t>
  </si>
  <si>
    <t>- Quản lý PTN Điện cơ sở;
- NCS không tập trung 04 năm, từ 07/11/2018, số 3546/QĐ-ĐHCNGTVT ngày 29/10/2018.</t>
  </si>
  <si>
    <t>Hoàng Thế Phương</t>
  </si>
  <si>
    <t>TTCO3002</t>
  </si>
  <si>
    <t>Quản lý PTN Cơ điện tử.</t>
  </si>
  <si>
    <t>Vương Thị Hương</t>
  </si>
  <si>
    <t>TTCO3001</t>
  </si>
  <si>
    <t>Phó Trưởng bộ môn đến 01/01/2019, Trưởng bộ môn từ 01/01/2019.</t>
  </si>
  <si>
    <t>Dương Quang Khánh</t>
  </si>
  <si>
    <t>TTDT3007</t>
  </si>
  <si>
    <t>- Tham gia khóa BD theo tiêu chuẩn chức danh NNGV hạng II,  từ 18/4/2019 đến 19/5/2019, số 925/QĐ-ĐHCNGTVT ngày 28/3/2019;
- Tham gia khóa BD theo tiêu chuẩn chức danh NNGV hạng III, từ 15/3/2019  đến 10/4/2019, số 716/QĐ-ĐHCNGTVT ngày 14/3/2019;
- Bồi dưỡng nghiệp vụ Văn thư - Lưu trữ, từ 25/5/2019 đến 26/5/2019, Số 2512/QĐ-ĐHCNGTVT ngày 24/5/2019;
- Học Trung cấp LLCT - Không tập trung 01 năm, từ 12/5/2018, số 1507/QĐ-ĐHCNGTVT ngày 09/5/2018 (Năm học 2017-2018 đã tính 16.875 tiết);
- Bồi dưỡng kiến thức Quốc phòng - An ninh đối tượng 4, từ 04/9/2018 đến 07/9/2018, số 2667/QĐ-ĐHCNGTVT ngày 31/8/2018.</t>
  </si>
  <si>
    <t>BM. ĐT VT</t>
  </si>
  <si>
    <t>Đỗ Xuân Thu</t>
  </si>
  <si>
    <t>TTDT3006</t>
  </si>
  <si>
    <t>- Học Trung cấp LLCT - Không tập trung 01 năm, từ 12/5/2018, số 1507/QĐ-ĐHCNGTVT ngày 09/5/2018 (Năm học 2017-2018 đã tính 16.875 tiết);
- Đào tạo về PPGD kỹ năng mềm thuộc DA thí điểm về phụ nữ trong GTVT APEC, từ 20/9/2018 đến 21/9/2018, Số 2873/QĐ-ĐHCNGTVT ngày 19/9/2018.</t>
  </si>
  <si>
    <t>Bùi Hải Đăng</t>
  </si>
  <si>
    <t>TTDT3005</t>
  </si>
  <si>
    <t>- Tham gia khóa đào tạo về "Thông tin tín hiệu đường sắt" tại Hàn Quốc, từ 19/8/2018 đến 15/9/2018 (trừ T7, CN), số 2387/QĐ-ĐHCNGTVT ngày 06/8/2018;
- Đào tạo về PPGD kỹ năng mềm thuộc DA thí điểm về phụ nữ trong GTVT APEC, từ 20/9/2018 đến 21/9/2018, Số 2873/QĐ-ĐHCNGTVT ngày 19/9/2018;
- Tham gia Hội thảo Ứng dụng công nghệ 4.0 trong dạy và học ngoại ngữ, ngày 12/04/2019, số 1090/QĐ-ĐHCNGTVT ngày 09/4/2019.</t>
  </si>
  <si>
    <t>Ngô Thị Thu Tình</t>
  </si>
  <si>
    <t>TTDT3004</t>
  </si>
  <si>
    <t>- Tham gia khóa đào tạo nâng cao về Điện đường sắt tại Hàn Quốc, từ 25/11/2018 đến 22/12/2018 (trừ T7, CN), số 3613/QĐ-ĐHCNGTVT ngày 5/11/2018;
- Tham gia khóa đào tạo về Điện đường sắt (Khóa 8), từ 06/8/2018 đến 19/10/2018 (trừ T7, CN), đã có đơn xác nhận để tính khối lượng.</t>
  </si>
  <si>
    <t>Vũ Văn Linh</t>
  </si>
  <si>
    <t>TTDT3003</t>
  </si>
  <si>
    <t>- Quản lý PTN Vi điều khiển;
- GV nữ nuôi con nhỏ dưới 36 tháng, từ 17/4/2016 đến 17/10/2018.</t>
  </si>
  <si>
    <t>Nguyễn Thị Thu Hiền (TTDT)</t>
  </si>
  <si>
    <t>TTDT3002</t>
  </si>
  <si>
    <t>- Quản lý PTN Làm mạch in;
- Tham gia khóa đào tạo về Điện đường sắt (Khóa 8), từ 06/8/2018 đến 19/10/2018 (trừ T7, CN), đã có đơn xác nhận để tính khối lượng.</t>
  </si>
  <si>
    <t>Hoàng Thị Thúy</t>
  </si>
  <si>
    <t>TTDT3001</t>
  </si>
  <si>
    <t>Phạm Trường Giang</t>
  </si>
  <si>
    <t>TTTM3006</t>
  </si>
  <si>
    <t>BM. TT và MMT</t>
  </si>
  <si>
    <t>Nguyễn Đình Nga</t>
  </si>
  <si>
    <t>TTTM3005</t>
  </si>
  <si>
    <t>- HĐLĐ 01 năm thử việc từ 18/9/2018 đến 18/9/2019, số 276/HĐ-ĐHCNGTVT ngày 17/09/2018;
- Tham gia khóa BD theo tiêu chuẩn chức danh NNGV hạng III, từ 15/3/2019  đến 10/4/2019, số 716/QĐ-ĐHCNGTVT ngày 14/3/2019;
- GV nữ nuôi con nhỏ dưới 36 tháng, từ 29/9/2017.</t>
  </si>
  <si>
    <t>Ninh Thị Thu Trang</t>
  </si>
  <si>
    <t>TTTM3004</t>
  </si>
  <si>
    <t>- Giảng viên về trường từ ngày 05/9/2018 (thời kỳ thử việc);
- Tham gia khóa BD theo tiêu chuẩn chức danh NNGV hạng III, từ 15/3/2019  đến 10/4/2019, số 716/QĐ-ĐHCNGTVT ngày 14/3/2019.</t>
  </si>
  <si>
    <t>Mạc Văn Quang</t>
  </si>
  <si>
    <t>TTTM3003</t>
  </si>
  <si>
    <t>Bùi Thị Như</t>
  </si>
  <si>
    <t>TTTM3002</t>
  </si>
  <si>
    <t>- Tham gia khóa BD theo tiêu chuẩn chức danh NNGV hạng III, từ 15/3/2019  đến 10/4/2019, số 716/QĐ-ĐHCNGTVT ngày 14/3/2019;
- Đào tạo về PPGD kỹ năng mềm thuộc DA thí điểm về phụ nữ trong GTVT APEC, từ 20/9/2018 đến 21/9/2018, Số 2873/QĐ-ĐHCNGTVT ngày 19/9/2018.</t>
  </si>
  <si>
    <t>Lê Thanh Tấn</t>
  </si>
  <si>
    <t>TTTM3001</t>
  </si>
  <si>
    <t>- Bồi dưỡng nghiệp vụ Văn thư - Lưu trữ, từ 25/5/2019 đến 26/5/2019, Số 2512/QĐ-ĐHCNGTVT ngày 24/5/2019;
- Tham gia Hội thảo Ứng dụng công nghệ 4.0 trong dạy và học ngoại ngữ, ngày 12/04/2019, số 1090/QĐ-ĐHCNGTVT ngày 09/4/2019.</t>
  </si>
  <si>
    <t>Lương Hoàng Anh</t>
  </si>
  <si>
    <t>TTHT3015</t>
  </si>
  <si>
    <t>BM. HTTT</t>
  </si>
  <si>
    <t>Lê Thị Hoa</t>
  </si>
  <si>
    <t>TTHT3014</t>
  </si>
  <si>
    <t>Đặng Thị Kim Anh</t>
  </si>
  <si>
    <t>TTHT3013</t>
  </si>
  <si>
    <t>Phạm Đức Anh</t>
  </si>
  <si>
    <t>TTHT3012</t>
  </si>
  <si>
    <t>Phạm Thị Thuận</t>
  </si>
  <si>
    <t>TTHT3011</t>
  </si>
  <si>
    <t>Lê Trung Kiên</t>
  </si>
  <si>
    <t>TTHT3010</t>
  </si>
  <si>
    <t>Nguyễn Hữu Mùi</t>
  </si>
  <si>
    <t>TTHT3009</t>
  </si>
  <si>
    <t>Nguyễn Thái Sơn</t>
  </si>
  <si>
    <t>TTHT3008</t>
  </si>
  <si>
    <t>Đỗ Bảo Sơn</t>
  </si>
  <si>
    <t>TTHT3007</t>
  </si>
  <si>
    <t>Phùng Văn Ổn</t>
  </si>
  <si>
    <t>TTHT3006</t>
  </si>
  <si>
    <t>GV nữ nuôi con nhỏ dưới 36 tháng, từ 19/8/2018.</t>
  </si>
  <si>
    <t>Nguyễn Thị Kim Huệ</t>
  </si>
  <si>
    <t>TTHT3005</t>
  </si>
  <si>
    <t>- Học Trung cấp LLCT - Không tập trung 01 năm, từ 12/5/2018, số 1507/QĐ-ĐHCNGTVT ngày 09/5/2018 (Năm học 2017-2018 đã tính 16.875 tiết);
- Tham gia khóa BD theo tiêu chuẩn chức danh NNGV hạng III, từ 15/3/2019  đến 10/4/2019, số 716/QĐ-ĐHCNGTVT ngày 14/3/2019;
- Bồi dưỡng nghiệp vụ Văn thư - Lưu trữ, từ 25/5/2019 đến 26/5/2019, Số 2512/QĐ-ĐHCNGTVT ngày 24/5/2019;
- Tham dự khóa học "Quản lý dự án theo chuẩn quốc tế PMI", ngày 22,23,29,30/9/2018, số 2841/QĐ-ĐHCNGTVT ngày 17/9/2018.</t>
  </si>
  <si>
    <t>Lã Quang Trung</t>
  </si>
  <si>
    <t>TTHT3004</t>
  </si>
  <si>
    <t>- Nghỉ thai sản từ 01/8/2018;
- GV nữ nuôi con nhỏ dưới 36 tháng, từ 01/02/2019;</t>
  </si>
  <si>
    <t>Lê Thị Chi</t>
  </si>
  <si>
    <t>TTHT3003</t>
  </si>
  <si>
    <t>- Tham gia Hội thảo Ứng dụng công nghệ 4.0 trong dạy và học ngoại ngữ, ngày 12/04/2019, số 1090/QĐ-ĐHCNGTVT ngày 09/4/2019;
- Bồi dưỡng nghiệp vụ Văn thư - Lưu trữ, từ 25/5/2019 đến 26/5/2019, Số 2512/QĐ-ĐHCNGTVT ngày 24/5/2019;
- Tham dự khóa học "Quản lý dự án theo chuẩn quốc tế PMI", ngày 22,23,29,30/9/2018, số 2841/QĐ-ĐHCNGTVT ngày 17/9/2018;
- Tham dự khóa tập huấn về "Giao thông đô thị bền vững " tại Hàn Quốc, từ 15/7/2019 đến 26/7/2019 (trừ thứ 7, CN), số 2671/ĐHCNGTVT-TCCB.</t>
  </si>
  <si>
    <t>Lê Chí Luận</t>
  </si>
  <si>
    <t>TTHT3002</t>
  </si>
  <si>
    <t>Vũ Thị Thu Hà</t>
  </si>
  <si>
    <t>TTHT3001</t>
  </si>
  <si>
    <t>Đoàn Thị Thanh Hằng</t>
  </si>
  <si>
    <t>TTVP3002</t>
  </si>
  <si>
    <t>Bồi dưỡng nghiệp vụ Văn thư - Lưu trữ, từ 25/5/2019 đến 26/5/2019, Số 2512/QĐ-ĐHCNGTVT ngày 24/5/2019.</t>
  </si>
  <si>
    <t>VPK CNTT</t>
  </si>
  <si>
    <t>Đỗ Quang Hưng</t>
  </si>
  <si>
    <t>TTVP3001</t>
  </si>
  <si>
    <t>GĐ trung tâm</t>
  </si>
  <si>
    <t>Trần Hà Thanh</t>
  </si>
  <si>
    <t>y</t>
  </si>
  <si>
    <t>x</t>
  </si>
  <si>
    <t>Phòng HCQT</t>
  </si>
  <si>
    <t>HCQT3004</t>
  </si>
  <si>
    <t>Nguyễn Anh Dũng</t>
  </si>
  <si>
    <t>P. KT &amp; ĐBCL ĐT</t>
  </si>
  <si>
    <t>ĐBCL3006</t>
  </si>
  <si>
    <t>Nguyễn Tùng Dương</t>
  </si>
  <si>
    <t>DTAO3006</t>
  </si>
  <si>
    <t>- Học Trung cấp LLCT - Không tập trung 01 năm, từ 12/5/2018, số 1507/QĐ-ĐHCNGTVT ngày 09/5/2018;
- Tham gia khóa BD theo tiêu chuẩn chức danh NNGV hạng III, từ 15/3/2019  đến 10/4/2019, số 716/QĐ-ĐHCNGTVT ngày 14/3/2019;
- Tham gia khóa BD theo tiêu chuẩn chức danh NNGV hạng II,  từ 18/4/2019 đến 19/5/2019, số 925/QĐ-ĐHCNGTVT ngày 28/3/2019.</t>
  </si>
  <si>
    <t>Phòng Đào tạo</t>
  </si>
  <si>
    <t>Trần Thị Hồng Nhung</t>
  </si>
  <si>
    <t>DTAO3004</t>
  </si>
  <si>
    <t>Nguyễn Thị Vân Anh</t>
  </si>
  <si>
    <t>z</t>
  </si>
  <si>
    <t>Được tính</t>
  </si>
  <si>
    <t>Thực hiện</t>
  </si>
  <si>
    <t>Tổng</t>
  </si>
  <si>
    <t>Giảng dạy</t>
  </si>
  <si>
    <t>Công tác khác</t>
  </si>
  <si>
    <t>ĐA
TN</t>
  </si>
  <si>
    <t>NCKH</t>
  </si>
  <si>
    <t>% thực hiện</t>
  </si>
  <si>
    <t>Ghi chú</t>
  </si>
  <si>
    <t>Thừa giờ (tiết)</t>
  </si>
  <si>
    <t>Thực hiện (tiết)</t>
  </si>
  <si>
    <t>Định mức (tiết)</t>
  </si>
  <si>
    <t>Chức danh, chức vụ cao nhất</t>
  </si>
  <si>
    <t>Đơn vị</t>
  </si>
  <si>
    <t>Họ và tên GV</t>
  </si>
  <si>
    <t>Số
TT</t>
  </si>
  <si>
    <t>Độc lập - Tự do - Hạnh phúc</t>
  </si>
  <si>
    <t>TRƯỜNG ĐẠI HỌC CÔNG NGHỆ GTVT</t>
  </si>
  <si>
    <t>CỘNG HÒA XÃ HỘI CHỦ NGHĨA VIỆT NAM</t>
  </si>
  <si>
    <t>BỘ GIAO THÔNG VẬN TẢI</t>
  </si>
  <si>
    <t>KHOA CÔNG NGHỆ THÔNG 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</si>
</sst>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rgb="FFFF0000"/>
      <name val="Times New Roman"/>
      <family val="2"/>
    </font>
    <font>
      <sz val="11"/>
      <color rgb="FF3333FF"/>
      <name val="Times New Roman"/>
      <family val="1"/>
    </font>
    <font>
      <i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FF00FF"/>
      <name val="Times New Roman"/>
      <family val="2"/>
    </font>
    <font>
      <sz val="11"/>
      <color rgb="FF3333FF"/>
      <name val="Times New Roman"/>
      <family val="2"/>
    </font>
    <font>
      <b/>
      <sz val="11"/>
      <color rgb="FFFF00FF"/>
      <name val="Times New Roman"/>
      <family val="2"/>
    </font>
    <font>
      <b/>
      <sz val="11"/>
      <color rgb="FFFF0000"/>
      <name val="Times New Roman"/>
      <family val="2"/>
    </font>
    <font>
      <b/>
      <sz val="11"/>
      <color rgb="FF3333FF"/>
      <name val="Times New Roman"/>
      <family val="2"/>
    </font>
    <font>
      <b/>
      <sz val="11"/>
      <color theme="1"/>
      <name val="Times New Roman"/>
      <family val="1"/>
    </font>
    <font>
      <i/>
      <sz val="11"/>
      <color rgb="FFFF00FF"/>
      <name val="Times New Roman"/>
      <family val="1"/>
    </font>
    <font>
      <b/>
      <sz val="11"/>
      <color rgb="FF3333FF"/>
      <name val="Times New Roman"/>
      <family val="1"/>
    </font>
    <font>
      <b/>
      <sz val="11"/>
      <color rgb="FFFF0000"/>
      <name val="Times New Roman"/>
      <family val="1"/>
    </font>
    <font>
      <sz val="9"/>
      <color rgb="FF3333FF"/>
      <name val="Times New Roman"/>
      <family val="1"/>
    </font>
    <font>
      <i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9"/>
      <color rgb="FFFF0000"/>
      <name val="Times New Roman"/>
      <family val="2"/>
    </font>
    <font>
      <sz val="9"/>
      <color rgb="FFFF00FF"/>
      <name val="Times New Roman"/>
      <family val="2"/>
    </font>
    <font>
      <b/>
      <sz val="9"/>
      <color rgb="FFFF0000"/>
      <name val="Times New Roman"/>
      <family val="1"/>
    </font>
    <font>
      <b/>
      <sz val="9"/>
      <color rgb="FFFF0000"/>
      <name val="Times New Roman"/>
      <family val="2"/>
    </font>
    <font>
      <sz val="9"/>
      <color rgb="FF3333FF"/>
      <name val="Times New Roman"/>
      <family val="2"/>
    </font>
    <font>
      <sz val="9"/>
      <color theme="1"/>
      <name val="Times New Roman"/>
      <family val="1"/>
    </font>
    <font>
      <b/>
      <sz val="10"/>
      <color rgb="FF3333FF"/>
      <name val="Times New Roman"/>
      <family val="1"/>
    </font>
    <font>
      <b/>
      <sz val="10"/>
      <color rgb="FFFF0000"/>
      <name val="Times New Roman"/>
      <family val="1"/>
    </font>
    <font>
      <sz val="10"/>
      <color rgb="FF3333FF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Times New Roman"/>
      <family val="2"/>
    </font>
    <font>
      <sz val="10"/>
      <color rgb="FFFF00FF"/>
      <name val="Times New Roman"/>
      <family val="2"/>
    </font>
    <font>
      <b/>
      <sz val="10"/>
      <color rgb="FFFF0000"/>
      <name val="Times New Roman"/>
      <family val="2"/>
    </font>
    <font>
      <b/>
      <sz val="10"/>
      <color rgb="FF3333FF"/>
      <name val="Times New Roman"/>
      <family val="2"/>
    </font>
    <font>
      <b/>
      <sz val="10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FF"/>
      <name val="Times New Roman"/>
      <family val="2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Times New Roman"/>
      <family val="2"/>
    </font>
    <font>
      <b/>
      <sz val="12"/>
      <color rgb="FFFF00FF"/>
      <name val="Times New Roman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9" fillId="0" borderId="0"/>
    <xf numFmtId="0" fontId="1" fillId="0" borderId="0"/>
  </cellStyleXfs>
  <cellXfs count="9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0" fontId="7" fillId="0" borderId="2" xfId="0" applyFont="1" applyBorder="1"/>
    <xf numFmtId="0" fontId="2" fillId="0" borderId="2" xfId="0" applyFont="1" applyBorder="1" applyAlignment="1">
      <alignment vertical="center"/>
    </xf>
    <xf numFmtId="2" fontId="15" fillId="0" borderId="2" xfId="0" quotePrefix="1" applyNumberFormat="1" applyFont="1" applyBorder="1" applyAlignment="1">
      <alignment horizontal="justify" vertical="center" wrapText="1"/>
    </xf>
    <xf numFmtId="2" fontId="16" fillId="0" borderId="1" xfId="0" applyNumberFormat="1" applyFont="1" applyBorder="1" applyAlignment="1">
      <alignment horizontal="right" vertical="center" shrinkToFit="1"/>
    </xf>
    <xf numFmtId="2" fontId="16" fillId="0" borderId="3" xfId="0" applyNumberFormat="1" applyFont="1" applyBorder="1" applyAlignment="1">
      <alignment horizontal="right" vertical="center" shrinkToFit="1"/>
    </xf>
    <xf numFmtId="2" fontId="15" fillId="0" borderId="4" xfId="0" applyNumberFormat="1" applyFont="1" applyBorder="1" applyAlignment="1">
      <alignment horizontal="right" vertical="center" shrinkToFit="1"/>
    </xf>
    <xf numFmtId="2" fontId="17" fillId="0" borderId="5" xfId="0" applyNumberFormat="1" applyFont="1" applyBorder="1" applyAlignment="1">
      <alignment horizontal="right" vertical="center" shrinkToFit="1"/>
    </xf>
    <xf numFmtId="2" fontId="18" fillId="0" borderId="6" xfId="0" applyNumberFormat="1" applyFont="1" applyBorder="1" applyAlignment="1">
      <alignment horizontal="right" vertical="center" shrinkToFit="1"/>
    </xf>
    <xf numFmtId="2" fontId="19" fillId="0" borderId="6" xfId="0" applyNumberFormat="1" applyFont="1" applyBorder="1" applyAlignment="1">
      <alignment horizontal="right" vertical="center" shrinkToFit="1"/>
    </xf>
    <xf numFmtId="2" fontId="16" fillId="0" borderId="6" xfId="0" applyNumberFormat="1" applyFont="1" applyBorder="1" applyAlignment="1">
      <alignment horizontal="right" vertical="center" shrinkToFit="1"/>
    </xf>
    <xf numFmtId="2" fontId="20" fillId="0" borderId="3" xfId="0" applyNumberFormat="1" applyFont="1" applyBorder="1" applyAlignment="1">
      <alignment horizontal="right" vertical="center" shrinkToFit="1"/>
    </xf>
    <xf numFmtId="2" fontId="19" fillId="0" borderId="4" xfId="0" applyNumberFormat="1" applyFont="1" applyBorder="1" applyAlignment="1">
      <alignment horizontal="right" vertical="center" shrinkToFit="1"/>
    </xf>
    <xf numFmtId="0" fontId="19" fillId="0" borderId="6" xfId="0" applyFont="1" applyBorder="1" applyAlignment="1">
      <alignment horizontal="center" vertical="center" shrinkToFit="1"/>
    </xf>
    <xf numFmtId="2" fontId="21" fillId="0" borderId="3" xfId="0" applyNumberFormat="1" applyFont="1" applyBorder="1" applyAlignment="1">
      <alignment horizontal="right" vertical="center" shrinkToFit="1"/>
    </xf>
    <xf numFmtId="0" fontId="22" fillId="0" borderId="6" xfId="0" applyFont="1" applyBorder="1" applyAlignment="1">
      <alignment horizontal="left" vertical="center" shrinkToFit="1"/>
    </xf>
    <xf numFmtId="0" fontId="18" fillId="0" borderId="6" xfId="0" applyFont="1" applyBorder="1" applyAlignment="1">
      <alignment horizontal="left" vertical="center" shrinkToFit="1"/>
    </xf>
    <xf numFmtId="0" fontId="18" fillId="0" borderId="3" xfId="0" applyFont="1" applyBorder="1" applyAlignment="1">
      <alignment horizontal="left" vertical="center" shrinkToFit="1"/>
    </xf>
    <xf numFmtId="0" fontId="23" fillId="0" borderId="2" xfId="0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justify" vertical="center" wrapText="1"/>
    </xf>
    <xf numFmtId="0" fontId="28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36" fillId="0" borderId="0" xfId="0" applyFont="1"/>
    <xf numFmtId="0" fontId="37" fillId="0" borderId="0" xfId="0" applyFont="1"/>
    <xf numFmtId="0" fontId="3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32" fillId="0" borderId="31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2" fontId="28" fillId="0" borderId="21" xfId="0" applyNumberFormat="1" applyFont="1" applyBorder="1" applyAlignment="1">
      <alignment horizontal="center" vertical="center" wrapText="1"/>
    </xf>
    <xf numFmtId="2" fontId="28" fillId="0" borderId="12" xfId="0" applyNumberFormat="1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3333FF"/>
      </font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809625</xdr:colOff>
      <xdr:row>2</xdr:row>
      <xdr:rowOff>9525</xdr:rowOff>
    </xdr:from>
    <xdr:to>
      <xdr:col>2</xdr:col>
      <xdr:colOff>485775</xdr:colOff>
      <xdr:row>2</xdr:row>
      <xdr:rowOff>11113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219200" y="390525"/>
          <a:ext cx="48577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409575</xdr:colOff>
      <xdr:row>2</xdr:row>
      <xdr:rowOff>9525</xdr:rowOff>
    </xdr:from>
    <xdr:to>
      <xdr:col>16</xdr:col>
      <xdr:colOff>1371600</xdr:colOff>
      <xdr:row>2</xdr:row>
      <xdr:rowOff>11113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8943975" y="390525"/>
          <a:ext cx="141922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&#272;&#224;o%20t&#7841;o/Thanh%20to&#225;n/TG18-19/T&#7893;ng%20h&#7907;p%2018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UẨN"/>
      <sheetName val="Tổng hợp (2)"/>
      <sheetName val="CSDL"/>
      <sheetName val="ĐATN"/>
      <sheetName val="Sheet1"/>
    </sheetNames>
    <sheetDataSet>
      <sheetData sheetId="0"/>
      <sheetData sheetId="1"/>
      <sheetData sheetId="2">
        <row r="2">
          <cell r="A2" t="str">
            <v>BGCĐ3001</v>
          </cell>
          <cell r="E2" t="str">
            <v>KHOA CÔNG TRÌNH</v>
          </cell>
          <cell r="AK2" t="str">
            <v>KHOA CÔNG TRÌNH</v>
          </cell>
          <cell r="AO2" t="str">
            <v>Giảng viên</v>
          </cell>
          <cell r="AP2">
            <v>100</v>
          </cell>
        </row>
        <row r="3">
          <cell r="A3" t="str">
            <v>BGCĐ3002</v>
          </cell>
          <cell r="E3" t="str">
            <v>KHOA KINH TẾ VẬN TẢI</v>
          </cell>
          <cell r="AK3" t="str">
            <v>KHOA CƠ KHÍ</v>
          </cell>
          <cell r="AO3" t="str">
            <v>Hiệu trưởng</v>
          </cell>
          <cell r="AP3">
            <v>15</v>
          </cell>
        </row>
        <row r="4">
          <cell r="A4" t="str">
            <v>BGCĐ3003</v>
          </cell>
          <cell r="E4" t="str">
            <v>KHOA CƠ KHÍ</v>
          </cell>
          <cell r="AK4" t="str">
            <v>KHOA KINH TẾ VẬN TẢI</v>
          </cell>
          <cell r="AO4" t="str">
            <v>P. Hiệu trường</v>
          </cell>
          <cell r="AP4">
            <v>20</v>
          </cell>
        </row>
        <row r="5">
          <cell r="A5" t="str">
            <v>BGCĐ3004</v>
          </cell>
          <cell r="E5" t="str">
            <v>KHOA CÔNG TRÌNH</v>
          </cell>
          <cell r="AK5" t="str">
            <v>KHOA KHOA HỌC CƠ BẢN</v>
          </cell>
          <cell r="AO5" t="str">
            <v>CT HĐ trường</v>
          </cell>
          <cell r="AP5">
            <v>20</v>
          </cell>
        </row>
        <row r="6">
          <cell r="A6" t="str">
            <v>BGCĐ3005</v>
          </cell>
          <cell r="E6" t="str">
            <v>KHOA KINH TẾ VẬN TẢI</v>
          </cell>
          <cell r="AK6" t="str">
            <v>KHOA CÔNG NGHỆ THÔNG TIN</v>
          </cell>
          <cell r="AO6" t="str">
            <v>GĐ Cơ sở ĐT</v>
          </cell>
          <cell r="AP6">
            <v>20</v>
          </cell>
        </row>
        <row r="7">
          <cell r="A7" t="str">
            <v>BGCĐ3006</v>
          </cell>
          <cell r="E7" t="str">
            <v>KHOA CÔNG TRÌNH</v>
          </cell>
          <cell r="AK7" t="str">
            <v>KHOA LÝ LUẬN CHÍNH TRỊ</v>
          </cell>
          <cell r="AO7" t="str">
            <v>Trưởng phòng</v>
          </cell>
          <cell r="AP7">
            <v>25</v>
          </cell>
        </row>
        <row r="8">
          <cell r="A8" t="str">
            <v>DTAO3001</v>
          </cell>
          <cell r="E8" t="str">
            <v>KHOA KINH TẾ VẬN TẢI</v>
          </cell>
          <cell r="AK8" t="str">
            <v>KHOA CƠ SỞ KỸ THUẬT</v>
          </cell>
          <cell r="AO8" t="str">
            <v>P. GĐ CS ĐT</v>
          </cell>
          <cell r="AP8">
            <v>25</v>
          </cell>
        </row>
        <row r="9">
          <cell r="A9" t="str">
            <v>DTAO3002</v>
          </cell>
          <cell r="E9" t="str">
            <v>KHOA CÔNG NGHỆ THÔNG TIN</v>
          </cell>
          <cell r="AK9" t="str">
            <v>BỘ MÔN GIÁO DỤC QUỐC PHÒNG - AN NINH</v>
          </cell>
          <cell r="AO9" t="str">
            <v>P. Trưởng phòng</v>
          </cell>
          <cell r="AP9">
            <v>30</v>
          </cell>
        </row>
        <row r="10">
          <cell r="A10" t="str">
            <v>DTAO3003</v>
          </cell>
          <cell r="E10" t="str">
            <v>KHOA CÔNG TRÌNH</v>
          </cell>
          <cell r="AK10" t="str">
            <v>BỘ MÔN GIÁO DỤC THỂ CHẤT</v>
          </cell>
          <cell r="AO10" t="str">
            <v>Trưởng phòng CSĐT</v>
          </cell>
          <cell r="AP10">
            <v>30</v>
          </cell>
        </row>
        <row r="11">
          <cell r="A11" t="str">
            <v>DTAO3004</v>
          </cell>
          <cell r="E11" t="str">
            <v>KHOA CÔNG NGHỆ THÔNG TIN</v>
          </cell>
          <cell r="AK11" t="str">
            <v>TRUNG TÂM CÔNG NGHỆ CƠ KHÍ</v>
          </cell>
          <cell r="AO11" t="str">
            <v>Tổ trưởng cấp phòng</v>
          </cell>
          <cell r="AP11">
            <v>35</v>
          </cell>
        </row>
        <row r="12">
          <cell r="A12" t="str">
            <v>DTAO3005</v>
          </cell>
          <cell r="E12" t="str">
            <v>KHOA CÔNG NGHỆ THÔNG TIN</v>
          </cell>
          <cell r="AO12" t="str">
            <v>P. Phòng CSĐT</v>
          </cell>
          <cell r="AP12">
            <v>35</v>
          </cell>
        </row>
        <row r="13">
          <cell r="A13" t="str">
            <v>DTAO3006</v>
          </cell>
          <cell r="E13" t="str">
            <v>KHOA CÔNG NGHỆ THÔNG TIN</v>
          </cell>
          <cell r="AO13" t="str">
            <v>Cán bộ QL HSSV</v>
          </cell>
          <cell r="AP13">
            <v>35</v>
          </cell>
        </row>
        <row r="14">
          <cell r="A14" t="str">
            <v>TCCB3001</v>
          </cell>
          <cell r="E14" t="str">
            <v>KHOA CƠ SỞ KỸ THUẬT</v>
          </cell>
          <cell r="AO14" t="str">
            <v>Chuyên viên</v>
          </cell>
          <cell r="AP14">
            <v>35</v>
          </cell>
        </row>
        <row r="15">
          <cell r="A15" t="str">
            <v>TCCB3002</v>
          </cell>
          <cell r="E15" t="str">
            <v>KHOA KINH TẾ VẬN TẢI</v>
          </cell>
          <cell r="AO15" t="str">
            <v>Trưởng khoa</v>
          </cell>
          <cell r="AP15">
            <v>75</v>
          </cell>
        </row>
        <row r="16">
          <cell r="A16" t="str">
            <v>TCCB3003</v>
          </cell>
          <cell r="E16" t="str">
            <v>KHOA KINH TẾ VẬN TẢI</v>
          </cell>
          <cell r="AO16" t="str">
            <v>GĐ trung tâm</v>
          </cell>
          <cell r="AP16">
            <v>75</v>
          </cell>
        </row>
        <row r="17">
          <cell r="A17" t="str">
            <v>TCCB3004</v>
          </cell>
          <cell r="E17" t="str">
            <v>KHOA LÝ LUẬN CHÍNH TRỊ</v>
          </cell>
          <cell r="AO17" t="str">
            <v>P. Trưởng khoa</v>
          </cell>
          <cell r="AP17">
            <v>80</v>
          </cell>
        </row>
        <row r="18">
          <cell r="A18" t="str">
            <v>KHCN3001</v>
          </cell>
          <cell r="E18" t="str">
            <v>KHOA CÔNG TRÌNH</v>
          </cell>
          <cell r="AO18" t="str">
            <v>P. GĐ trung tâm</v>
          </cell>
          <cell r="AP18">
            <v>80</v>
          </cell>
        </row>
        <row r="19">
          <cell r="A19" t="str">
            <v>KHCN3002</v>
          </cell>
          <cell r="E19" t="str">
            <v>KHOA KHOA HỌC CƠ BẢN</v>
          </cell>
          <cell r="AO19" t="str">
            <v>Trưởng BM (trường)</v>
          </cell>
          <cell r="AP19">
            <v>80</v>
          </cell>
        </row>
        <row r="20">
          <cell r="A20" t="str">
            <v>KHCN3003</v>
          </cell>
          <cell r="E20" t="str">
            <v>KHOA CÔNG TRÌNH</v>
          </cell>
          <cell r="AO20" t="str">
            <v>Trưởng BM</v>
          </cell>
          <cell r="AP20">
            <v>80</v>
          </cell>
        </row>
        <row r="21">
          <cell r="A21" t="str">
            <v>KHCN3004</v>
          </cell>
          <cell r="E21" t="str">
            <v>KHOA CÔNG TRÌNH</v>
          </cell>
          <cell r="AO21" t="str">
            <v>P. Trưởng BM (trường)</v>
          </cell>
          <cell r="AP21">
            <v>80</v>
          </cell>
        </row>
        <row r="22">
          <cell r="A22" t="str">
            <v>KHCN3005</v>
          </cell>
          <cell r="E22" t="str">
            <v>KHOA CÔNG TRÌNH</v>
          </cell>
          <cell r="AO22" t="str">
            <v>P. Trưởng BM</v>
          </cell>
          <cell r="AP22">
            <v>85</v>
          </cell>
        </row>
        <row r="23">
          <cell r="A23" t="str">
            <v>TTGD3001</v>
          </cell>
          <cell r="E23" t="str">
            <v>KHOA LÝ LUẬN CHÍNH TRỊ</v>
          </cell>
          <cell r="AO23" t="str">
            <v>Bí thư Đảng ủy</v>
          </cell>
          <cell r="AP23">
            <v>70</v>
          </cell>
        </row>
        <row r="24">
          <cell r="A24" t="str">
            <v>TTGD3002</v>
          </cell>
          <cell r="E24" t="str">
            <v>KHOA KINH TẾ VẬN TẢI</v>
          </cell>
          <cell r="AO24" t="str">
            <v>CT CĐ trường</v>
          </cell>
          <cell r="AP24">
            <v>50</v>
          </cell>
        </row>
        <row r="25">
          <cell r="A25" t="str">
            <v>ĐBCL3001</v>
          </cell>
          <cell r="E25" t="str">
            <v>KHOA CÔNG TRÌNH</v>
          </cell>
          <cell r="AO25" t="str">
            <v>P. BT Đảng ủy</v>
          </cell>
          <cell r="AP25">
            <v>80</v>
          </cell>
        </row>
        <row r="26">
          <cell r="A26" t="str">
            <v>ĐBCL3002</v>
          </cell>
          <cell r="E26" t="str">
            <v>KHOA CÔNG TRÌNH</v>
          </cell>
          <cell r="AO26" t="str">
            <v>PCT. CĐ trường</v>
          </cell>
          <cell r="AP26">
            <v>80</v>
          </cell>
        </row>
        <row r="27">
          <cell r="A27" t="str">
            <v>ĐBCL3003</v>
          </cell>
          <cell r="E27" t="str">
            <v>KHOA KINH TẾ VẬN TẢI</v>
          </cell>
          <cell r="AO27" t="str">
            <v>Trưởng ban TTND</v>
          </cell>
          <cell r="AP27">
            <v>80</v>
          </cell>
        </row>
        <row r="28">
          <cell r="A28" t="str">
            <v>ĐBCL3005</v>
          </cell>
          <cell r="E28" t="str">
            <v>KHOA KINH TẾ VẬN TẢI</v>
          </cell>
          <cell r="AO28" t="str">
            <v>Trưởng ban nữ công</v>
          </cell>
          <cell r="AP28">
            <v>80</v>
          </cell>
        </row>
        <row r="29">
          <cell r="A29" t="str">
            <v>ĐBCL3006</v>
          </cell>
          <cell r="E29" t="str">
            <v>KHOA CÔNG NGHỆ THÔNG TIN</v>
          </cell>
          <cell r="AO29" t="str">
            <v>Bí thư ĐU bộ phận</v>
          </cell>
          <cell r="AP29">
            <v>80</v>
          </cell>
        </row>
        <row r="30">
          <cell r="A30" t="str">
            <v>ĐBCL3007</v>
          </cell>
          <cell r="E30" t="str">
            <v>KHOA KHOA HỌC CƠ BẢN</v>
          </cell>
          <cell r="AO30" t="str">
            <v>Chủ tịch CĐ cơ sở</v>
          </cell>
          <cell r="AP30">
            <v>80</v>
          </cell>
        </row>
        <row r="31">
          <cell r="A31" t="str">
            <v>ĐBCL3008</v>
          </cell>
          <cell r="E31" t="str">
            <v>KHOA CÔNG TRÌNH</v>
          </cell>
          <cell r="AO31" t="str">
            <v>BT Đoàn trường</v>
          </cell>
          <cell r="AP31">
            <v>30</v>
          </cell>
        </row>
        <row r="32">
          <cell r="A32" t="str">
            <v>HCQT3001</v>
          </cell>
          <cell r="E32" t="str">
            <v>KHOA CƠ KHÍ</v>
          </cell>
          <cell r="AO32" t="str">
            <v>P. BT Đoàn trường</v>
          </cell>
          <cell r="AP32">
            <v>40</v>
          </cell>
        </row>
        <row r="33">
          <cell r="A33" t="str">
            <v>HCQT3002</v>
          </cell>
          <cell r="E33" t="str">
            <v>TRUNG TÂM CÔNG NGHỆ CƠ KHÍ</v>
          </cell>
          <cell r="AO33" t="str">
            <v>BT LC đoàn CS</v>
          </cell>
          <cell r="AP33">
            <v>40</v>
          </cell>
        </row>
        <row r="34">
          <cell r="A34" t="str">
            <v>HCQT3003</v>
          </cell>
          <cell r="E34" t="str">
            <v>KHOA KINH TẾ VẬN TẢI</v>
          </cell>
          <cell r="AO34" t="str">
            <v>GV nữ nuôi con (&lt; 36 tháng)</v>
          </cell>
          <cell r="AP34">
            <v>90</v>
          </cell>
        </row>
        <row r="35">
          <cell r="A35" t="str">
            <v>HCQT3004</v>
          </cell>
          <cell r="E35" t="str">
            <v>KHOA CÔNG NGHỆ THÔNG TIN</v>
          </cell>
          <cell r="AO35" t="str">
            <v>GV kiêm PT PTN</v>
          </cell>
          <cell r="AP35">
            <v>80</v>
          </cell>
        </row>
        <row r="36">
          <cell r="A36" t="str">
            <v>HCQT3005</v>
          </cell>
          <cell r="E36" t="str">
            <v>TRUNG TÂM CÔNG NGHỆ CƠ KHÍ</v>
          </cell>
          <cell r="AO36" t="str">
            <v>GV kiêm QP, QS</v>
          </cell>
          <cell r="AP36">
            <v>80</v>
          </cell>
        </row>
        <row r="37">
          <cell r="A37" t="str">
            <v>PSDH3001</v>
          </cell>
          <cell r="E37" t="str">
            <v>KHOA CƠ KHÍ</v>
          </cell>
          <cell r="AO37" t="str">
            <v>Kiêm VPK</v>
          </cell>
          <cell r="AP37">
            <v>90</v>
          </cell>
        </row>
        <row r="38">
          <cell r="A38" t="str">
            <v>PSDH3002</v>
          </cell>
          <cell r="E38" t="str">
            <v>KHOA KINH TẾ VẬN TẢI</v>
          </cell>
        </row>
        <row r="39">
          <cell r="A39" t="str">
            <v>PSDH3003</v>
          </cell>
          <cell r="E39" t="str">
            <v>KHOA CÔNG TRÌNH</v>
          </cell>
        </row>
        <row r="40">
          <cell r="A40" t="str">
            <v>XDCB3001</v>
          </cell>
          <cell r="E40" t="str">
            <v>KHOA CÔNG TRÌNH</v>
          </cell>
        </row>
        <row r="41">
          <cell r="A41" t="str">
            <v>XDCB3002</v>
          </cell>
          <cell r="E41" t="str">
            <v>KHOA CÔNG TRÌNH</v>
          </cell>
        </row>
        <row r="42">
          <cell r="A42" t="str">
            <v>XDCB3003</v>
          </cell>
          <cell r="E42" t="str">
            <v>KHOA CÔNG TRÌNH</v>
          </cell>
        </row>
        <row r="43">
          <cell r="A43" t="str">
            <v>CTVP3001</v>
          </cell>
          <cell r="E43" t="str">
            <v>KHOA CÔNG TRÌNH</v>
          </cell>
        </row>
        <row r="44">
          <cell r="A44" t="str">
            <v>CTVP3002</v>
          </cell>
          <cell r="E44" t="str">
            <v>KHOA CÔNG TRÌNH</v>
          </cell>
        </row>
        <row r="45">
          <cell r="A45" t="str">
            <v>CTCA3001</v>
          </cell>
          <cell r="E45" t="str">
            <v>KHOA CÔNG TRÌNH</v>
          </cell>
        </row>
        <row r="46">
          <cell r="A46" t="str">
            <v>CTCA3002</v>
          </cell>
          <cell r="E46" t="str">
            <v>KHOA CÔNG TRÌNH</v>
          </cell>
        </row>
        <row r="47">
          <cell r="A47" t="str">
            <v>CTCA3003</v>
          </cell>
          <cell r="E47" t="str">
            <v>KHOA CÔNG TRÌNH</v>
          </cell>
        </row>
        <row r="48">
          <cell r="A48" t="str">
            <v>CTCA3004</v>
          </cell>
          <cell r="E48" t="str">
            <v>KHOA CÔNG TRÌNH</v>
          </cell>
        </row>
        <row r="49">
          <cell r="A49" t="str">
            <v>CTCA3005</v>
          </cell>
          <cell r="E49" t="str">
            <v>KHOA CÔNG TRÌNH</v>
          </cell>
        </row>
        <row r="50">
          <cell r="A50" t="str">
            <v>CTCA3006</v>
          </cell>
          <cell r="E50" t="str">
            <v>KHOA CÔNG TRÌNH</v>
          </cell>
        </row>
        <row r="51">
          <cell r="A51" t="str">
            <v>CTCA3007</v>
          </cell>
          <cell r="E51" t="str">
            <v>KHOA CÔNG TRÌNH</v>
          </cell>
        </row>
        <row r="52">
          <cell r="A52" t="str">
            <v>CTCA3008</v>
          </cell>
          <cell r="E52" t="str">
            <v>KHOA CÔNG TRÌNH</v>
          </cell>
        </row>
        <row r="53">
          <cell r="A53" t="str">
            <v>CTCA3009</v>
          </cell>
          <cell r="E53" t="str">
            <v>KHOA CÔNG TRÌNH</v>
          </cell>
        </row>
        <row r="54">
          <cell r="A54" t="str">
            <v>CTCA3010</v>
          </cell>
          <cell r="E54" t="str">
            <v>KHOA CÔNG TRÌNH</v>
          </cell>
        </row>
        <row r="55">
          <cell r="A55" t="str">
            <v>CTCA3011</v>
          </cell>
          <cell r="E55" t="str">
            <v>KHOA CÔNG TRÌNH</v>
          </cell>
        </row>
        <row r="56">
          <cell r="A56" t="str">
            <v>CTCA3012</v>
          </cell>
          <cell r="E56" t="str">
            <v>KHOA CÔNG TRÌNH</v>
          </cell>
        </row>
        <row r="57">
          <cell r="A57" t="str">
            <v>CTĐB3001</v>
          </cell>
          <cell r="E57" t="str">
            <v>KHOA CÔNG TRÌNH</v>
          </cell>
        </row>
        <row r="58">
          <cell r="A58" t="str">
            <v>CTĐB3002</v>
          </cell>
          <cell r="E58" t="str">
            <v>KHOA CÔNG TRÌNH</v>
          </cell>
        </row>
        <row r="59">
          <cell r="A59" t="str">
            <v>CTĐB3003</v>
          </cell>
          <cell r="E59" t="str">
            <v>KHOA CÔNG TRÌNH</v>
          </cell>
        </row>
        <row r="60">
          <cell r="A60" t="str">
            <v>CTĐB3004</v>
          </cell>
          <cell r="E60" t="str">
            <v>KHOA CÔNG TRÌNH</v>
          </cell>
        </row>
        <row r="61">
          <cell r="A61" t="str">
            <v>CTĐB3005</v>
          </cell>
          <cell r="E61" t="str">
            <v>KHOA CÔNG TRÌNH</v>
          </cell>
        </row>
        <row r="62">
          <cell r="A62" t="str">
            <v>CTĐB3006</v>
          </cell>
          <cell r="E62" t="str">
            <v>KHOA CÔNG TRÌNH</v>
          </cell>
        </row>
        <row r="63">
          <cell r="A63" t="str">
            <v>CTĐB3007</v>
          </cell>
          <cell r="E63" t="str">
            <v>KHOA CÔNG TRÌNH</v>
          </cell>
        </row>
        <row r="64">
          <cell r="A64" t="str">
            <v>CTĐB3008</v>
          </cell>
          <cell r="E64" t="str">
            <v>KHOA CÔNG TRÌNH</v>
          </cell>
        </row>
        <row r="65">
          <cell r="A65" t="str">
            <v>CTĐB3009</v>
          </cell>
          <cell r="E65" t="str">
            <v>KHOA CÔNG TRÌNH</v>
          </cell>
        </row>
        <row r="66">
          <cell r="A66" t="str">
            <v>CTĐB3010</v>
          </cell>
          <cell r="E66" t="str">
            <v>KHOA CÔNG TRÌNH</v>
          </cell>
        </row>
        <row r="67">
          <cell r="A67" t="str">
            <v>CTĐB3011</v>
          </cell>
          <cell r="E67" t="str">
            <v>KHOA CÔNG TRÌNH</v>
          </cell>
        </row>
        <row r="68">
          <cell r="A68" t="str">
            <v>CTĐB3012</v>
          </cell>
          <cell r="E68" t="str">
            <v>KHOA CÔNG TRÌNH</v>
          </cell>
        </row>
        <row r="69">
          <cell r="A69" t="str">
            <v>CTĐB3013</v>
          </cell>
          <cell r="E69" t="str">
            <v>KHOA CÔNG TRÌNH</v>
          </cell>
        </row>
        <row r="70">
          <cell r="A70" t="str">
            <v>CTĐB3014</v>
          </cell>
          <cell r="E70" t="str">
            <v>KHOA CÔNG TRÌNH</v>
          </cell>
        </row>
        <row r="71">
          <cell r="A71" t="str">
            <v>CTCC3001</v>
          </cell>
          <cell r="E71" t="str">
            <v>KHOA CÔNG TRÌNH</v>
          </cell>
        </row>
        <row r="72">
          <cell r="A72" t="str">
            <v>CTCC3002</v>
          </cell>
          <cell r="E72" t="str">
            <v>KHOA CÔNG TRÌNH</v>
          </cell>
        </row>
        <row r="73">
          <cell r="A73" t="str">
            <v>CTCC3003</v>
          </cell>
          <cell r="E73" t="str">
            <v>KHOA CÔNG TRÌNH</v>
          </cell>
        </row>
        <row r="74">
          <cell r="A74" t="str">
            <v>CTCC3004</v>
          </cell>
          <cell r="E74" t="str">
            <v>KHOA CÔNG TRÌNH</v>
          </cell>
        </row>
        <row r="75">
          <cell r="A75" t="str">
            <v>CTMT3001</v>
          </cell>
          <cell r="E75" t="str">
            <v>KHOA CÔNG TRÌNH</v>
          </cell>
        </row>
        <row r="76">
          <cell r="A76" t="str">
            <v>CTMT3002</v>
          </cell>
          <cell r="E76" t="str">
            <v>KHOA CÔNG TRÌNH</v>
          </cell>
        </row>
        <row r="77">
          <cell r="A77" t="str">
            <v>CTMT3003</v>
          </cell>
          <cell r="E77" t="str">
            <v>KHOA CÔNG TRÌNH</v>
          </cell>
        </row>
        <row r="78">
          <cell r="A78" t="str">
            <v>CTMT3004</v>
          </cell>
          <cell r="E78" t="str">
            <v>KHOA CÔNG TRÌNH</v>
          </cell>
        </row>
        <row r="79">
          <cell r="A79" t="str">
            <v>CTMT3005</v>
          </cell>
          <cell r="E79" t="str">
            <v>KHOA CÔNG TRÌNH</v>
          </cell>
        </row>
        <row r="80">
          <cell r="A80" t="str">
            <v>CTMT3006</v>
          </cell>
          <cell r="E80" t="str">
            <v>KHOA CÔNG TRÌNH</v>
          </cell>
        </row>
        <row r="81">
          <cell r="A81" t="str">
            <v>CTMT3007</v>
          </cell>
          <cell r="E81" t="str">
            <v>KHOA CÔNG TRÌNH</v>
          </cell>
        </row>
        <row r="82">
          <cell r="A82" t="str">
            <v>CTKS3001</v>
          </cell>
          <cell r="E82" t="str">
            <v>KHOA CÔNG TRÌNH</v>
          </cell>
        </row>
        <row r="83">
          <cell r="A83" t="str">
            <v>CTKS3002</v>
          </cell>
          <cell r="E83" t="str">
            <v>KHOA CÔNG TRÌNH</v>
          </cell>
        </row>
        <row r="84">
          <cell r="A84" t="str">
            <v>CTKS3003</v>
          </cell>
          <cell r="E84" t="str">
            <v>KHOA CÔNG TRÌNH</v>
          </cell>
        </row>
        <row r="85">
          <cell r="A85" t="str">
            <v>CTKS3004</v>
          </cell>
          <cell r="E85" t="str">
            <v>KHOA CÔNG TRÌNH</v>
          </cell>
        </row>
        <row r="86">
          <cell r="A86" t="str">
            <v>CTKS3005</v>
          </cell>
          <cell r="E86" t="str">
            <v>KHOA CÔNG TRÌNH</v>
          </cell>
        </row>
        <row r="87">
          <cell r="A87" t="str">
            <v>CTKS3006</v>
          </cell>
          <cell r="E87" t="str">
            <v>KHOA CÔNG TRÌNH</v>
          </cell>
        </row>
        <row r="88">
          <cell r="A88" t="str">
            <v>CTKS3007</v>
          </cell>
          <cell r="E88" t="str">
            <v>KHOA CÔNG TRÌNH</v>
          </cell>
        </row>
        <row r="89">
          <cell r="A89" t="str">
            <v>CTKS3008</v>
          </cell>
          <cell r="E89" t="str">
            <v>KHOA CÔNG TRÌNH</v>
          </cell>
        </row>
        <row r="90">
          <cell r="A90" t="str">
            <v>CTKS3009</v>
          </cell>
          <cell r="E90" t="str">
            <v>KHOA CÔNG TRÌNH</v>
          </cell>
        </row>
        <row r="91">
          <cell r="A91" t="str">
            <v>CTKS3010</v>
          </cell>
          <cell r="E91" t="str">
            <v>KHOA CÔNG TRÌNH</v>
          </cell>
        </row>
        <row r="92">
          <cell r="A92" t="str">
            <v>CTCĐ3001</v>
          </cell>
          <cell r="E92" t="str">
            <v>KHOA CÔNG TRÌNH</v>
          </cell>
        </row>
        <row r="93">
          <cell r="A93" t="str">
            <v>CTCĐ3002</v>
          </cell>
          <cell r="E93" t="str">
            <v>KHOA CÔNG TRÌNH</v>
          </cell>
        </row>
        <row r="94">
          <cell r="A94" t="str">
            <v>CTCĐ3003</v>
          </cell>
          <cell r="E94" t="str">
            <v>KHOA CÔNG TRÌNH</v>
          </cell>
        </row>
        <row r="95">
          <cell r="A95" t="str">
            <v>CTCĐ3004</v>
          </cell>
          <cell r="E95" t="str">
            <v>KHOA CÔNG TRÌNH</v>
          </cell>
        </row>
        <row r="96">
          <cell r="A96" t="str">
            <v>CTCĐ3005</v>
          </cell>
          <cell r="E96" t="str">
            <v>KHOA CÔNG TRÌNH</v>
          </cell>
        </row>
        <row r="97">
          <cell r="A97" t="str">
            <v>CTCĐ3006</v>
          </cell>
          <cell r="E97" t="str">
            <v>KHOA CÔNG TRÌNH</v>
          </cell>
        </row>
        <row r="98">
          <cell r="A98" t="str">
            <v>CTCĐ3007</v>
          </cell>
          <cell r="E98" t="str">
            <v>KHOA CÔNG TRÌNH</v>
          </cell>
        </row>
        <row r="99">
          <cell r="A99" t="str">
            <v>CTCĐ3008</v>
          </cell>
          <cell r="E99" t="str">
            <v>KHOA CÔNG TRÌNH</v>
          </cell>
        </row>
        <row r="100">
          <cell r="A100" t="str">
            <v>CTKC3001</v>
          </cell>
          <cell r="E100" t="str">
            <v>KHOA CÔNG TRÌNH</v>
          </cell>
        </row>
        <row r="101">
          <cell r="A101" t="str">
            <v>CTKC3002</v>
          </cell>
          <cell r="E101" t="str">
            <v>KHOA CÔNG TRÌNH</v>
          </cell>
        </row>
        <row r="102">
          <cell r="A102" t="str">
            <v>CTKC3003</v>
          </cell>
          <cell r="E102" t="str">
            <v>KHOA CÔNG TRÌNH</v>
          </cell>
        </row>
        <row r="103">
          <cell r="A103" t="str">
            <v>CTKC3004</v>
          </cell>
          <cell r="E103" t="str">
            <v>KHOA CÔNG TRÌNH</v>
          </cell>
        </row>
        <row r="104">
          <cell r="A104" t="str">
            <v>CTKC3005</v>
          </cell>
          <cell r="E104" t="str">
            <v>KHOA CÔNG TRÌNH</v>
          </cell>
        </row>
        <row r="105">
          <cell r="A105" t="str">
            <v>CTKC3006</v>
          </cell>
          <cell r="E105" t="str">
            <v>KHOA CÔNG TRÌNH</v>
          </cell>
        </row>
        <row r="106">
          <cell r="A106" t="str">
            <v>CTKC3007</v>
          </cell>
          <cell r="E106" t="str">
            <v>KHOA CÔNG TRÌNH</v>
          </cell>
        </row>
        <row r="107">
          <cell r="A107" t="str">
            <v>CTKC3008</v>
          </cell>
          <cell r="E107" t="str">
            <v>KHOA CÔNG TRÌNH</v>
          </cell>
        </row>
        <row r="108">
          <cell r="A108" t="str">
            <v>CTKC3009</v>
          </cell>
          <cell r="E108" t="str">
            <v>KHOA CÔNG TRÌNH</v>
          </cell>
        </row>
        <row r="109">
          <cell r="A109" t="str">
            <v>CTKC3010</v>
          </cell>
          <cell r="E109" t="str">
            <v>KHOA CÔNG TRÌNH</v>
          </cell>
        </row>
        <row r="110">
          <cell r="A110" t="str">
            <v>CTKC3011</v>
          </cell>
          <cell r="E110" t="str">
            <v>KHOA CÔNG TRÌNH</v>
          </cell>
        </row>
        <row r="111">
          <cell r="A111" t="str">
            <v>CTKC3012</v>
          </cell>
          <cell r="E111" t="str">
            <v>KHOA CÔNG TRÌNH</v>
          </cell>
        </row>
        <row r="112">
          <cell r="A112" t="str">
            <v>CTDS3001</v>
          </cell>
          <cell r="E112" t="str">
            <v>KHOA CÔNG TRÌNH</v>
          </cell>
        </row>
        <row r="113">
          <cell r="A113" t="str">
            <v>CTDS3002</v>
          </cell>
          <cell r="E113" t="str">
            <v>KHOA CÔNG TRÌNH</v>
          </cell>
        </row>
        <row r="114">
          <cell r="A114" t="str">
            <v>CTDS3003</v>
          </cell>
          <cell r="E114" t="str">
            <v>KHOA CÔNG TRÌNH</v>
          </cell>
        </row>
        <row r="115">
          <cell r="A115" t="str">
            <v>CTDD3001</v>
          </cell>
          <cell r="E115" t="str">
            <v>KHOA CÔNG TRÌNH</v>
          </cell>
        </row>
        <row r="116">
          <cell r="A116" t="str">
            <v>CTDD3002</v>
          </cell>
          <cell r="E116" t="str">
            <v>KHOA CÔNG TRÌNH</v>
          </cell>
        </row>
        <row r="117">
          <cell r="A117" t="str">
            <v>CTDD3003</v>
          </cell>
          <cell r="E117" t="str">
            <v>KHOA CÔNG TRÌNH</v>
          </cell>
        </row>
        <row r="118">
          <cell r="A118" t="str">
            <v>CTDD3004</v>
          </cell>
          <cell r="E118" t="str">
            <v>KHOA CÔNG TRÌNH</v>
          </cell>
        </row>
        <row r="119">
          <cell r="A119" t="str">
            <v>CTDD3005</v>
          </cell>
          <cell r="E119" t="str">
            <v>KHOA CÔNG TRÌNH</v>
          </cell>
        </row>
        <row r="120">
          <cell r="A120" t="str">
            <v>CTDD3006</v>
          </cell>
          <cell r="E120" t="str">
            <v>KHOA CÔNG TRÌNH</v>
          </cell>
        </row>
        <row r="121">
          <cell r="A121" t="str">
            <v>CTDD3007</v>
          </cell>
          <cell r="E121" t="str">
            <v>KHOA CÔNG TRÌNH</v>
          </cell>
        </row>
        <row r="122">
          <cell r="A122" t="str">
            <v>CTDD3008</v>
          </cell>
          <cell r="E122" t="str">
            <v>KHOA CÔNG TRÌNH</v>
          </cell>
        </row>
        <row r="123">
          <cell r="A123" t="str">
            <v>CTDD3009</v>
          </cell>
          <cell r="E123" t="str">
            <v>KHOA CÔNG TRÌNH</v>
          </cell>
        </row>
        <row r="124">
          <cell r="A124" t="str">
            <v>CTTN3001</v>
          </cell>
          <cell r="E124" t="str">
            <v>KHOA CÔNG TRÌNH</v>
          </cell>
        </row>
        <row r="125">
          <cell r="A125" t="str">
            <v>CTTN3002</v>
          </cell>
          <cell r="E125" t="str">
            <v>KHOA CÔNG TRÌNH</v>
          </cell>
        </row>
        <row r="126">
          <cell r="A126" t="str">
            <v>CTTN3003</v>
          </cell>
          <cell r="E126" t="str">
            <v>KHOA CÔNG TRÌNH</v>
          </cell>
        </row>
        <row r="127">
          <cell r="A127" t="str">
            <v>CTTN3004</v>
          </cell>
          <cell r="E127" t="str">
            <v>KHOA CÔNG TRÌNH</v>
          </cell>
        </row>
        <row r="128">
          <cell r="A128" t="str">
            <v>CTTN3005</v>
          </cell>
          <cell r="E128" t="str">
            <v>KHOA CÔNG TRÌNH</v>
          </cell>
        </row>
        <row r="129">
          <cell r="A129" t="str">
            <v>CTTN3006</v>
          </cell>
          <cell r="E129" t="str">
            <v>KHOA CÔNG TRÌNH</v>
          </cell>
        </row>
        <row r="130">
          <cell r="A130" t="str">
            <v>CTTN3007</v>
          </cell>
          <cell r="E130" t="str">
            <v>KHOA CÔNG TRÌNH</v>
          </cell>
        </row>
        <row r="131">
          <cell r="A131" t="str">
            <v>CTTN3008</v>
          </cell>
          <cell r="E131" t="str">
            <v>KHOA CÔNG TRÌNH</v>
          </cell>
        </row>
        <row r="132">
          <cell r="A132" t="str">
            <v>CTTN3009</v>
          </cell>
          <cell r="E132" t="str">
            <v>KHOA CÔNG TRÌNH</v>
          </cell>
        </row>
        <row r="133">
          <cell r="A133" t="str">
            <v>CTTN3010</v>
          </cell>
          <cell r="E133" t="str">
            <v>KHOA CÔNG TRÌNH</v>
          </cell>
        </row>
        <row r="134">
          <cell r="A134" t="str">
            <v>CTTN3016</v>
          </cell>
          <cell r="E134" t="str">
            <v>KHOA CÔNG TRÌNH</v>
          </cell>
        </row>
        <row r="135">
          <cell r="A135" t="str">
            <v>CTTN3011</v>
          </cell>
          <cell r="E135" t="str">
            <v>KHOA CÔNG TRÌNH</v>
          </cell>
        </row>
        <row r="136">
          <cell r="A136" t="str">
            <v>CTTN3012</v>
          </cell>
          <cell r="E136" t="str">
            <v>KHOA CÔNG TRÌNH</v>
          </cell>
        </row>
        <row r="137">
          <cell r="A137" t="str">
            <v>CTTN3013</v>
          </cell>
          <cell r="E137" t="str">
            <v>KHOA CÔNG TRÌNH</v>
          </cell>
        </row>
        <row r="138">
          <cell r="A138" t="str">
            <v>CTTN3014</v>
          </cell>
          <cell r="E138" t="str">
            <v>KHOA CÔNG TRÌNH</v>
          </cell>
        </row>
        <row r="139">
          <cell r="A139" t="str">
            <v>CTTN3015</v>
          </cell>
          <cell r="E139" t="str">
            <v>KHOA CÔNG TRÌNH</v>
          </cell>
        </row>
        <row r="140">
          <cell r="A140" t="str">
            <v>CKVP3001</v>
          </cell>
          <cell r="E140" t="str">
            <v>KHOA CƠ KHÍ</v>
          </cell>
        </row>
        <row r="141">
          <cell r="A141" t="str">
            <v>CKVP3002</v>
          </cell>
          <cell r="E141" t="str">
            <v>KHOA CƠ KHÍ</v>
          </cell>
        </row>
        <row r="142">
          <cell r="A142" t="str">
            <v>CKOT3001</v>
          </cell>
          <cell r="E142" t="str">
            <v>KHOA CƠ KHÍ</v>
          </cell>
        </row>
        <row r="143">
          <cell r="A143" t="str">
            <v>CKOT3002</v>
          </cell>
          <cell r="E143" t="str">
            <v>KHOA CƠ KHÍ</v>
          </cell>
        </row>
        <row r="144">
          <cell r="A144" t="str">
            <v>CKOT3003</v>
          </cell>
          <cell r="E144" t="str">
            <v>KHOA CƠ KHÍ</v>
          </cell>
        </row>
        <row r="145">
          <cell r="A145" t="str">
            <v>CKOT3004</v>
          </cell>
          <cell r="E145" t="str">
            <v>KHOA CƠ KHÍ</v>
          </cell>
        </row>
        <row r="146">
          <cell r="A146" t="str">
            <v>CKOT3005</v>
          </cell>
          <cell r="E146" t="str">
            <v>KHOA CƠ KHÍ</v>
          </cell>
        </row>
        <row r="147">
          <cell r="A147" t="str">
            <v>CKOT3006</v>
          </cell>
          <cell r="E147" t="str">
            <v>KHOA CƠ KHÍ</v>
          </cell>
        </row>
        <row r="148">
          <cell r="A148" t="str">
            <v>CKOT3007</v>
          </cell>
          <cell r="E148" t="str">
            <v>KHOA CƠ KHÍ</v>
          </cell>
        </row>
        <row r="149">
          <cell r="A149" t="str">
            <v>CKOT3008</v>
          </cell>
          <cell r="E149" t="str">
            <v>KHOA CƠ KHÍ</v>
          </cell>
        </row>
        <row r="150">
          <cell r="A150" t="str">
            <v>CKOT3009</v>
          </cell>
          <cell r="E150" t="str">
            <v>KHOA CƠ KHÍ</v>
          </cell>
        </row>
        <row r="151">
          <cell r="A151" t="str">
            <v>CKOT3010</v>
          </cell>
          <cell r="E151" t="str">
            <v>KHOA CƠ KHÍ</v>
          </cell>
        </row>
        <row r="152">
          <cell r="A152" t="str">
            <v>CKOT3011</v>
          </cell>
          <cell r="E152" t="str">
            <v>KHOA CƠ KHÍ</v>
          </cell>
        </row>
        <row r="153">
          <cell r="A153" t="str">
            <v>CKOT3012</v>
          </cell>
          <cell r="E153" t="str">
            <v>KHOA CƠ KHÍ</v>
          </cell>
        </row>
        <row r="154">
          <cell r="A154" t="str">
            <v>CKOT3013</v>
          </cell>
          <cell r="E154" t="str">
            <v>KHOA CƠ KHÍ</v>
          </cell>
        </row>
        <row r="155">
          <cell r="A155" t="str">
            <v>CKMX3001</v>
          </cell>
          <cell r="E155" t="str">
            <v>KHOA CƠ KHÍ</v>
          </cell>
        </row>
        <row r="156">
          <cell r="A156" t="str">
            <v>CKMX3002</v>
          </cell>
          <cell r="E156" t="str">
            <v>KHOA CƠ KHÍ</v>
          </cell>
        </row>
        <row r="157">
          <cell r="A157" t="str">
            <v>CKMX3003</v>
          </cell>
          <cell r="E157" t="str">
            <v>KHOA CƠ KHÍ</v>
          </cell>
        </row>
        <row r="158">
          <cell r="A158" t="str">
            <v>CKMX3004</v>
          </cell>
          <cell r="E158" t="str">
            <v>KHOA CƠ KHÍ</v>
          </cell>
        </row>
        <row r="159">
          <cell r="A159" t="str">
            <v>CKMX3005</v>
          </cell>
          <cell r="E159" t="str">
            <v>KHOA CƠ KHÍ</v>
          </cell>
        </row>
        <row r="160">
          <cell r="A160" t="str">
            <v>CKMX3006</v>
          </cell>
          <cell r="E160" t="str">
            <v>KHOA CƠ KHÍ</v>
          </cell>
        </row>
        <row r="161">
          <cell r="A161" t="str">
            <v>CKMX3007</v>
          </cell>
          <cell r="E161" t="str">
            <v>KHOA CƠ KHÍ</v>
          </cell>
        </row>
        <row r="162">
          <cell r="A162" t="str">
            <v>CKMX3008</v>
          </cell>
          <cell r="E162" t="str">
            <v>KHOA CƠ KHÍ</v>
          </cell>
        </row>
        <row r="163">
          <cell r="A163" t="str">
            <v>CKMX3009</v>
          </cell>
          <cell r="E163" t="str">
            <v>KHOA CƠ KHÍ</v>
          </cell>
        </row>
        <row r="164">
          <cell r="A164" t="str">
            <v>CKMX3010</v>
          </cell>
          <cell r="E164" t="str">
            <v>KHOA CƠ KHÍ</v>
          </cell>
        </row>
        <row r="165">
          <cell r="A165" t="str">
            <v>CKDM3001</v>
          </cell>
          <cell r="E165" t="str">
            <v>KHOA CƠ KHÍ</v>
          </cell>
        </row>
        <row r="166">
          <cell r="A166" t="str">
            <v>CKDM3002</v>
          </cell>
          <cell r="E166" t="str">
            <v>KHOA CƠ KHÍ</v>
          </cell>
        </row>
        <row r="167">
          <cell r="A167" t="str">
            <v>CKDM3003</v>
          </cell>
          <cell r="E167" t="str">
            <v>KHOA CƠ KHÍ</v>
          </cell>
        </row>
        <row r="168">
          <cell r="A168" t="str">
            <v>CKMT3001</v>
          </cell>
          <cell r="E168" t="str">
            <v>KHOA CƠ KHÍ</v>
          </cell>
        </row>
        <row r="169">
          <cell r="A169" t="str">
            <v>CKMT3002</v>
          </cell>
          <cell r="E169" t="str">
            <v>KHOA CƠ KHÍ</v>
          </cell>
        </row>
        <row r="170">
          <cell r="A170" t="str">
            <v>CKMT3003</v>
          </cell>
          <cell r="E170" t="str">
            <v>KHOA CƠ KHÍ</v>
          </cell>
        </row>
        <row r="171">
          <cell r="A171" t="str">
            <v>CKMT3004</v>
          </cell>
          <cell r="E171" t="str">
            <v>KHOA CƠ KHÍ</v>
          </cell>
        </row>
        <row r="172">
          <cell r="A172" t="str">
            <v>CKMT3005</v>
          </cell>
          <cell r="E172" t="str">
            <v>KHOA CƠ KHÍ</v>
          </cell>
        </row>
        <row r="173">
          <cell r="A173" t="str">
            <v>CKMT3006</v>
          </cell>
          <cell r="E173" t="str">
            <v>KHOA CƠ KHÍ</v>
          </cell>
        </row>
        <row r="174">
          <cell r="A174" t="str">
            <v>CKCT3001</v>
          </cell>
          <cell r="E174" t="str">
            <v>KHOA CƠ KHÍ</v>
          </cell>
        </row>
        <row r="175">
          <cell r="A175" t="str">
            <v>CKCT3002</v>
          </cell>
          <cell r="E175" t="str">
            <v>KHOA CƠ KHÍ</v>
          </cell>
        </row>
        <row r="176">
          <cell r="A176" t="str">
            <v>CKCT3003</v>
          </cell>
          <cell r="E176" t="str">
            <v>KHOA CƠ KHÍ</v>
          </cell>
        </row>
        <row r="177">
          <cell r="A177" t="str">
            <v>CKCT3004</v>
          </cell>
          <cell r="E177" t="str">
            <v>KHOA CƠ KHÍ</v>
          </cell>
        </row>
        <row r="178">
          <cell r="A178" t="str">
            <v>CKCT3005</v>
          </cell>
          <cell r="E178" t="str">
            <v>KHOA CƠ KHÍ</v>
          </cell>
        </row>
        <row r="179">
          <cell r="A179" t="str">
            <v>KTVP3001</v>
          </cell>
          <cell r="E179" t="str">
            <v>KHOA KINH TẾ VẬN TẢI</v>
          </cell>
        </row>
        <row r="180">
          <cell r="A180" t="str">
            <v>KTVP3002</v>
          </cell>
          <cell r="E180" t="str">
            <v>KHOA KINH TẾ VẬN TẢI</v>
          </cell>
        </row>
        <row r="181">
          <cell r="A181" t="str">
            <v>KTVP3003</v>
          </cell>
          <cell r="E181" t="str">
            <v>KHOA KINH TẾ VẬN TẢI</v>
          </cell>
        </row>
        <row r="182">
          <cell r="A182" t="str">
            <v>KTVP3004</v>
          </cell>
          <cell r="E182" t="str">
            <v>KHOA KINH TẾ VẬN TẢI</v>
          </cell>
        </row>
        <row r="183">
          <cell r="A183" t="str">
            <v>KTVT3001</v>
          </cell>
          <cell r="E183" t="str">
            <v>KHOA KINH TẾ VẬN TẢI</v>
          </cell>
        </row>
        <row r="184">
          <cell r="A184" t="str">
            <v>KTVT3002</v>
          </cell>
          <cell r="E184" t="str">
            <v>KHOA KINH TẾ VẬN TẢI</v>
          </cell>
        </row>
        <row r="185">
          <cell r="A185" t="str">
            <v>KTVT3003</v>
          </cell>
          <cell r="E185" t="str">
            <v>KHOA KINH TẾ VẬN TẢI</v>
          </cell>
        </row>
        <row r="186">
          <cell r="A186" t="str">
            <v>KTVT3004</v>
          </cell>
          <cell r="E186" t="str">
            <v>KHOA KINH TẾ VẬN TẢI</v>
          </cell>
        </row>
        <row r="187">
          <cell r="A187" t="str">
            <v>KTVT3005</v>
          </cell>
          <cell r="E187" t="str">
            <v>KHOA KINH TẾ VẬN TẢI</v>
          </cell>
        </row>
        <row r="188">
          <cell r="A188" t="str">
            <v>KTVT3006</v>
          </cell>
          <cell r="E188" t="str">
            <v>KHOA KINH TẾ VẬN TẢI</v>
          </cell>
        </row>
        <row r="189">
          <cell r="A189" t="str">
            <v>KTVT3007</v>
          </cell>
          <cell r="E189" t="str">
            <v>KHOA KINH TẾ VẬN TẢI</v>
          </cell>
        </row>
        <row r="190">
          <cell r="A190" t="str">
            <v>KTVT3008</v>
          </cell>
          <cell r="E190" t="str">
            <v>KHOA KINH TẾ VẬN TẢI</v>
          </cell>
        </row>
        <row r="191">
          <cell r="A191" t="str">
            <v>KTVT3009</v>
          </cell>
          <cell r="E191" t="str">
            <v>KHOA KINH TẾ VẬN TẢI</v>
          </cell>
        </row>
        <row r="192">
          <cell r="A192" t="str">
            <v>KTVT3010</v>
          </cell>
          <cell r="E192" t="str">
            <v>KHOA KINH TẾ VẬN TẢI</v>
          </cell>
        </row>
        <row r="193">
          <cell r="A193" t="str">
            <v>KTQT3001</v>
          </cell>
          <cell r="E193" t="str">
            <v>KHOA KINH TẾ VẬN TẢI</v>
          </cell>
        </row>
        <row r="194">
          <cell r="A194" t="str">
            <v>KTQT3002</v>
          </cell>
          <cell r="E194" t="str">
            <v>KHOA KINH TẾ VẬN TẢI</v>
          </cell>
        </row>
        <row r="195">
          <cell r="A195" t="str">
            <v>KTQT3003</v>
          </cell>
          <cell r="E195" t="str">
            <v>KHOA KINH TẾ VẬN TẢI</v>
          </cell>
        </row>
        <row r="196">
          <cell r="A196" t="str">
            <v>KTQT3004</v>
          </cell>
          <cell r="E196" t="str">
            <v>KHOA KINH TẾ VẬN TẢI</v>
          </cell>
        </row>
        <row r="197">
          <cell r="A197" t="str">
            <v>KTQT3005</v>
          </cell>
          <cell r="E197" t="str">
            <v>KHOA KINH TẾ VẬN TẢI</v>
          </cell>
        </row>
        <row r="198">
          <cell r="A198" t="str">
            <v>KTQT3006</v>
          </cell>
          <cell r="E198" t="str">
            <v>KHOA KINH TẾ VẬN TẢI</v>
          </cell>
        </row>
        <row r="199">
          <cell r="A199" t="str">
            <v>KTQT3007</v>
          </cell>
          <cell r="E199" t="str">
            <v>KHOA KINH TẾ VẬN TẢI</v>
          </cell>
        </row>
        <row r="200">
          <cell r="A200" t="str">
            <v>KTQT3008</v>
          </cell>
          <cell r="E200" t="str">
            <v>KHOA KINH TẾ VẬN TẢI</v>
          </cell>
        </row>
        <row r="201">
          <cell r="A201" t="str">
            <v>KTQT3009</v>
          </cell>
          <cell r="E201" t="str">
            <v>KHOA KINH TẾ VẬN TẢI</v>
          </cell>
        </row>
        <row r="202">
          <cell r="A202" t="str">
            <v>KTQT3010</v>
          </cell>
          <cell r="E202" t="str">
            <v>KHOA KINH TẾ VẬN TẢI</v>
          </cell>
        </row>
        <row r="203">
          <cell r="A203" t="str">
            <v>KTQT3011</v>
          </cell>
          <cell r="E203" t="str">
            <v>KHOA KINH TẾ VẬN TẢI</v>
          </cell>
        </row>
        <row r="204">
          <cell r="A204" t="str">
            <v>KTQT3012</v>
          </cell>
          <cell r="E204" t="str">
            <v>KHOA KINH TẾ VẬN TẢI</v>
          </cell>
        </row>
        <row r="205">
          <cell r="A205" t="str">
            <v>KTQT3013</v>
          </cell>
          <cell r="E205" t="str">
            <v>KHOA KINH TẾ VẬN TẢI</v>
          </cell>
        </row>
        <row r="206">
          <cell r="A206" t="str">
            <v>KTKX3001</v>
          </cell>
          <cell r="E206" t="str">
            <v>KHOA KINH TẾ VẬN TẢI</v>
          </cell>
        </row>
        <row r="207">
          <cell r="A207" t="str">
            <v>KTKX3002</v>
          </cell>
          <cell r="E207" t="str">
            <v>KHOA KINH TẾ VẬN TẢI</v>
          </cell>
        </row>
        <row r="208">
          <cell r="A208" t="str">
            <v>KTKX3003</v>
          </cell>
          <cell r="E208" t="str">
            <v>KHOA KINH TẾ VẬN TẢI</v>
          </cell>
        </row>
        <row r="209">
          <cell r="A209" t="str">
            <v>KTKX3004</v>
          </cell>
          <cell r="E209" t="str">
            <v>KHOA KINH TẾ VẬN TẢI</v>
          </cell>
        </row>
        <row r="210">
          <cell r="A210" t="str">
            <v>KTKX3005</v>
          </cell>
          <cell r="E210" t="str">
            <v>KHOA KINH TẾ VẬN TẢI</v>
          </cell>
        </row>
        <row r="211">
          <cell r="A211" t="str">
            <v>KTKX3006</v>
          </cell>
          <cell r="E211" t="str">
            <v>KHOA KINH TẾ VẬN TẢI</v>
          </cell>
        </row>
        <row r="212">
          <cell r="A212" t="str">
            <v>KTKX3007</v>
          </cell>
          <cell r="E212" t="str">
            <v>KHOA KINH TẾ VẬN TẢI</v>
          </cell>
        </row>
        <row r="213">
          <cell r="A213" t="str">
            <v>KTKX3008</v>
          </cell>
          <cell r="E213" t="str">
            <v>KHOA KINH TẾ VẬN TẢI</v>
          </cell>
        </row>
        <row r="214">
          <cell r="A214" t="str">
            <v>KTCS3001</v>
          </cell>
          <cell r="E214" t="str">
            <v>KHOA KINH TẾ VẬN TẢI</v>
          </cell>
        </row>
        <row r="215">
          <cell r="A215" t="str">
            <v>KTCS3002</v>
          </cell>
          <cell r="E215" t="str">
            <v>KHOA KINH TẾ VẬN TẢI</v>
          </cell>
        </row>
        <row r="216">
          <cell r="A216" t="str">
            <v>KTCS3003</v>
          </cell>
          <cell r="E216" t="str">
            <v>KHOA KINH TẾ VẬN TẢI</v>
          </cell>
        </row>
        <row r="217">
          <cell r="A217" t="str">
            <v>KTCS3004</v>
          </cell>
          <cell r="E217" t="str">
            <v>KHOA KINH TẾ VẬN TẢI</v>
          </cell>
        </row>
        <row r="218">
          <cell r="A218" t="str">
            <v>KTCS3005</v>
          </cell>
          <cell r="E218" t="str">
            <v>KHOA KINH TẾ VẬN TẢI</v>
          </cell>
        </row>
        <row r="219">
          <cell r="A219" t="str">
            <v>KTKT3001</v>
          </cell>
          <cell r="E219" t="str">
            <v>KHOA KINH TẾ VẬN TẢI</v>
          </cell>
        </row>
        <row r="220">
          <cell r="A220" t="str">
            <v>KTKT3002</v>
          </cell>
          <cell r="E220" t="str">
            <v>KHOA KINH TẾ VẬN TẢI</v>
          </cell>
        </row>
        <row r="221">
          <cell r="A221" t="str">
            <v>KTKT3003</v>
          </cell>
          <cell r="E221" t="str">
            <v>KHOA KINH TẾ VẬN TẢI</v>
          </cell>
        </row>
        <row r="222">
          <cell r="A222" t="str">
            <v>KTKT3004</v>
          </cell>
          <cell r="E222" t="str">
            <v>KHOA KINH TẾ VẬN TẢI</v>
          </cell>
        </row>
        <row r="223">
          <cell r="A223" t="str">
            <v>KTKT3005</v>
          </cell>
          <cell r="E223" t="str">
            <v>KHOA KINH TẾ VẬN TẢI</v>
          </cell>
        </row>
        <row r="224">
          <cell r="A224" t="str">
            <v>KTKT3006</v>
          </cell>
          <cell r="E224" t="str">
            <v>KHOA KINH TẾ VẬN TẢI</v>
          </cell>
        </row>
        <row r="225">
          <cell r="A225" t="str">
            <v>KTKT3007</v>
          </cell>
          <cell r="E225" t="str">
            <v>KHOA KINH TẾ VẬN TẢI</v>
          </cell>
        </row>
        <row r="226">
          <cell r="A226" t="str">
            <v>KTKT3008</v>
          </cell>
          <cell r="E226" t="str">
            <v>KHOA KINH TẾ VẬN TẢI</v>
          </cell>
        </row>
        <row r="227">
          <cell r="A227" t="str">
            <v>KTKT3009</v>
          </cell>
          <cell r="E227" t="str">
            <v>KHOA KINH TẾ VẬN TẢI</v>
          </cell>
        </row>
        <row r="228">
          <cell r="A228" t="str">
            <v>KTKT3010</v>
          </cell>
          <cell r="E228" t="str">
            <v>KHOA KINH TẾ VẬN TẢI</v>
          </cell>
        </row>
        <row r="229">
          <cell r="A229" t="str">
            <v>KTKT3011</v>
          </cell>
          <cell r="E229" t="str">
            <v>KHOA KINH TẾ VẬN TẢI</v>
          </cell>
        </row>
        <row r="230">
          <cell r="A230" t="str">
            <v>KTKT3012</v>
          </cell>
          <cell r="E230" t="str">
            <v>KHOA KINH TẾ VẬN TẢI</v>
          </cell>
        </row>
        <row r="231">
          <cell r="A231" t="str">
            <v>KTKT3013</v>
          </cell>
          <cell r="E231" t="str">
            <v>KHOA KINH TẾ VẬN TẢI</v>
          </cell>
        </row>
        <row r="232">
          <cell r="A232" t="str">
            <v>KTKT3014</v>
          </cell>
          <cell r="E232" t="str">
            <v>KHOA KINH TẾ VẬN TẢI</v>
          </cell>
        </row>
        <row r="233">
          <cell r="A233" t="str">
            <v>KTKT3016</v>
          </cell>
          <cell r="E233" t="str">
            <v>KHOA KINH TẾ VẬN TẢI</v>
          </cell>
        </row>
        <row r="234">
          <cell r="A234" t="str">
            <v>KTNH3001</v>
          </cell>
          <cell r="E234" t="str">
            <v>KHOA KINH TẾ VẬN TẢI</v>
          </cell>
        </row>
        <row r="235">
          <cell r="A235" t="str">
            <v>KTNH3002</v>
          </cell>
          <cell r="E235" t="str">
            <v>KHOA KINH TẾ VẬN TẢI</v>
          </cell>
        </row>
        <row r="236">
          <cell r="A236" t="str">
            <v>KTNH3003</v>
          </cell>
          <cell r="E236" t="str">
            <v>KHOA KINH TẾ VẬN TẢI</v>
          </cell>
        </row>
        <row r="237">
          <cell r="A237" t="str">
            <v>KTNH3004</v>
          </cell>
          <cell r="E237" t="str">
            <v>KHOA KINH TẾ VẬN TẢI</v>
          </cell>
        </row>
        <row r="238">
          <cell r="A238" t="str">
            <v>KTNH3005</v>
          </cell>
          <cell r="E238" t="str">
            <v>KHOA KINH TẾ VẬN TẢI</v>
          </cell>
        </row>
        <row r="239">
          <cell r="A239" t="str">
            <v>CBVL3001</v>
          </cell>
          <cell r="E239" t="str">
            <v>KHOA KHOA HỌC CƠ BẢN</v>
          </cell>
        </row>
        <row r="240">
          <cell r="A240" t="str">
            <v>CBVL3002</v>
          </cell>
          <cell r="E240" t="str">
            <v>KHOA KHOA HỌC CƠ BẢN</v>
          </cell>
        </row>
        <row r="241">
          <cell r="A241" t="str">
            <v>CBVL3003</v>
          </cell>
          <cell r="E241" t="str">
            <v>KHOA KHOA HỌC CƠ BẢN</v>
          </cell>
        </row>
        <row r="242">
          <cell r="A242" t="str">
            <v>CBVL3004</v>
          </cell>
          <cell r="E242" t="str">
            <v>KHOA KHOA HỌC CƠ BẢN</v>
          </cell>
        </row>
        <row r="243">
          <cell r="A243" t="str">
            <v>CBVL3005</v>
          </cell>
          <cell r="E243" t="str">
            <v>KHOA KHOA HỌC CƠ BẢN</v>
          </cell>
        </row>
        <row r="244">
          <cell r="A244" t="str">
            <v>CBVL3006</v>
          </cell>
          <cell r="E244" t="str">
            <v>KHOA KHOA HỌC CƠ BẢN</v>
          </cell>
        </row>
        <row r="245">
          <cell r="A245" t="str">
            <v>CBVL3007</v>
          </cell>
          <cell r="E245" t="str">
            <v>KHOA KHOA HỌC CƠ BẢN</v>
          </cell>
        </row>
        <row r="246">
          <cell r="A246" t="str">
            <v>CBHH3001</v>
          </cell>
          <cell r="E246" t="str">
            <v>KHOA KHOA HỌC CƠ BẢN</v>
          </cell>
        </row>
        <row r="247">
          <cell r="A247" t="str">
            <v>CBHH3002</v>
          </cell>
          <cell r="E247" t="str">
            <v>KHOA KHOA HỌC CƠ BẢN</v>
          </cell>
        </row>
        <row r="248">
          <cell r="A248" t="str">
            <v>CBHH3003</v>
          </cell>
          <cell r="E248" t="str">
            <v>KHOA KHOA HỌC CƠ BẢN</v>
          </cell>
        </row>
        <row r="249">
          <cell r="A249" t="str">
            <v>CBHH3004</v>
          </cell>
          <cell r="E249" t="str">
            <v>KHOA KHOA HỌC CƠ BẢN</v>
          </cell>
        </row>
        <row r="250">
          <cell r="A250" t="str">
            <v>CBTO3001</v>
          </cell>
          <cell r="E250" t="str">
            <v>KHOA KHOA HỌC CƠ BẢN</v>
          </cell>
        </row>
        <row r="251">
          <cell r="A251" t="str">
            <v>CBTO3002</v>
          </cell>
          <cell r="E251" t="str">
            <v>KHOA KHOA HỌC CƠ BẢN</v>
          </cell>
        </row>
        <row r="252">
          <cell r="A252" t="str">
            <v>CBTO3003</v>
          </cell>
          <cell r="E252" t="str">
            <v>KHOA KHOA HỌC CƠ BẢN</v>
          </cell>
        </row>
        <row r="253">
          <cell r="A253" t="str">
            <v>CBTO3004</v>
          </cell>
          <cell r="E253" t="str">
            <v>KHOA KHOA HỌC CƠ BẢN</v>
          </cell>
        </row>
        <row r="254">
          <cell r="A254" t="str">
            <v>CBTO3005</v>
          </cell>
          <cell r="E254" t="str">
            <v>KHOA KHOA HỌC CƠ BẢN</v>
          </cell>
        </row>
        <row r="255">
          <cell r="A255" t="str">
            <v>CBTO3006</v>
          </cell>
          <cell r="E255" t="str">
            <v>KHOA KHOA HỌC CƠ BẢN</v>
          </cell>
        </row>
        <row r="256">
          <cell r="A256" t="str">
            <v>CBTO3007</v>
          </cell>
          <cell r="E256" t="str">
            <v>KHOA KHOA HỌC CƠ BẢN</v>
          </cell>
        </row>
        <row r="257">
          <cell r="A257" t="str">
            <v>CBTO3008</v>
          </cell>
          <cell r="E257" t="str">
            <v>KHOA KHOA HỌC CƠ BẢN</v>
          </cell>
        </row>
        <row r="258">
          <cell r="A258" t="str">
            <v>CBTO3009</v>
          </cell>
          <cell r="E258" t="str">
            <v>KHOA KHOA HỌC CƠ BẢN</v>
          </cell>
        </row>
        <row r="259">
          <cell r="A259" t="str">
            <v>CBTO3010</v>
          </cell>
          <cell r="E259" t="str">
            <v>KHOA KHOA HỌC CƠ BẢN</v>
          </cell>
        </row>
        <row r="260">
          <cell r="A260" t="str">
            <v>CBTO3011</v>
          </cell>
          <cell r="E260" t="str">
            <v>KHOA KHOA HỌC CƠ BẢN</v>
          </cell>
        </row>
        <row r="261">
          <cell r="A261" t="str">
            <v>CBTO3012</v>
          </cell>
          <cell r="E261" t="str">
            <v>KHOA KHOA HỌC CƠ BẢN</v>
          </cell>
        </row>
        <row r="262">
          <cell r="A262" t="str">
            <v>CBNN3001</v>
          </cell>
          <cell r="E262" t="str">
            <v>KHOA KHOA HỌC CƠ BẢN</v>
          </cell>
        </row>
        <row r="263">
          <cell r="A263" t="str">
            <v>CBNN3002</v>
          </cell>
          <cell r="E263" t="str">
            <v>KHOA KHOA HỌC CƠ BẢN</v>
          </cell>
        </row>
        <row r="264">
          <cell r="A264" t="str">
            <v>CBNN3003</v>
          </cell>
          <cell r="E264" t="str">
            <v>KHOA KHOA HỌC CƠ BẢN</v>
          </cell>
        </row>
        <row r="265">
          <cell r="A265" t="str">
            <v>CBNN3004</v>
          </cell>
          <cell r="E265" t="str">
            <v>KHOA KHOA HỌC CƠ BẢN</v>
          </cell>
        </row>
        <row r="266">
          <cell r="A266" t="str">
            <v>CBNN3005</v>
          </cell>
          <cell r="E266" t="str">
            <v>KHOA KHOA HỌC CƠ BẢN</v>
          </cell>
        </row>
        <row r="267">
          <cell r="A267" t="str">
            <v>CBNN3006</v>
          </cell>
          <cell r="E267" t="str">
            <v>KHOA KHOA HỌC CƠ BẢN</v>
          </cell>
        </row>
        <row r="268">
          <cell r="A268" t="str">
            <v>CBNN3007</v>
          </cell>
          <cell r="E268" t="str">
            <v>KHOA KHOA HỌC CƠ BẢN</v>
          </cell>
        </row>
        <row r="269">
          <cell r="A269" t="str">
            <v>CBNN3008</v>
          </cell>
          <cell r="E269" t="str">
            <v>KHOA KHOA HỌC CƠ BẢN</v>
          </cell>
        </row>
        <row r="270">
          <cell r="A270" t="str">
            <v>CBNN3009</v>
          </cell>
          <cell r="E270" t="str">
            <v>KHOA KHOA HỌC CƠ BẢN</v>
          </cell>
        </row>
        <row r="271">
          <cell r="A271" t="str">
            <v>CBNN3010</v>
          </cell>
          <cell r="E271" t="str">
            <v>KHOA KHOA HỌC CƠ BẢN</v>
          </cell>
        </row>
        <row r="272">
          <cell r="A272" t="str">
            <v>CBNN3011</v>
          </cell>
          <cell r="E272" t="str">
            <v>KHOA KHOA HỌC CƠ BẢN</v>
          </cell>
        </row>
        <row r="273">
          <cell r="A273" t="str">
            <v>CBNN3012</v>
          </cell>
          <cell r="E273" t="str">
            <v>KHOA KHOA HỌC CƠ BẢN</v>
          </cell>
        </row>
        <row r="274">
          <cell r="A274" t="str">
            <v>CBNN3013</v>
          </cell>
          <cell r="E274" t="str">
            <v>KHOA KHOA HỌC CƠ BẢN</v>
          </cell>
        </row>
        <row r="275">
          <cell r="A275" t="str">
            <v>TTVP3001</v>
          </cell>
          <cell r="E275" t="str">
            <v>KHOA CÔNG NGHỆ THÔNG TIN</v>
          </cell>
        </row>
        <row r="276">
          <cell r="A276" t="str">
            <v>TTVP3002</v>
          </cell>
          <cell r="E276" t="str">
            <v>KHOA CÔNG NGHỆ THÔNG TIN</v>
          </cell>
        </row>
        <row r="277">
          <cell r="A277" t="str">
            <v>TTVP3003</v>
          </cell>
          <cell r="E277" t="str">
            <v>KHOA CÔNG NGHỆ THÔNG TIN</v>
          </cell>
        </row>
        <row r="278">
          <cell r="A278" t="str">
            <v>TTHT3001</v>
          </cell>
          <cell r="E278" t="str">
            <v>KHOA CÔNG NGHỆ THÔNG TIN</v>
          </cell>
        </row>
        <row r="279">
          <cell r="A279" t="str">
            <v>TTHT3002</v>
          </cell>
          <cell r="E279" t="str">
            <v>KHOA CÔNG NGHỆ THÔNG TIN</v>
          </cell>
        </row>
        <row r="280">
          <cell r="A280" t="str">
            <v>TTHT3003</v>
          </cell>
          <cell r="E280" t="str">
            <v>KHOA CÔNG NGHỆ THÔNG TIN</v>
          </cell>
        </row>
        <row r="281">
          <cell r="A281" t="str">
            <v>TTHT3004</v>
          </cell>
          <cell r="E281" t="str">
            <v>KHOA CÔNG NGHỆ THÔNG TIN</v>
          </cell>
        </row>
        <row r="282">
          <cell r="A282" t="str">
            <v>TTHT3005</v>
          </cell>
          <cell r="E282" t="str">
            <v>KHOA CÔNG NGHỆ THÔNG TIN</v>
          </cell>
        </row>
        <row r="283">
          <cell r="A283" t="str">
            <v>TTHT3006</v>
          </cell>
          <cell r="E283" t="str">
            <v>KHOA CÔNG NGHỆ THÔNG TIN</v>
          </cell>
        </row>
        <row r="284">
          <cell r="A284" t="str">
            <v>TTHT3007</v>
          </cell>
          <cell r="E284" t="str">
            <v>KHOA CÔNG NGHỆ THÔNG TIN</v>
          </cell>
        </row>
        <row r="285">
          <cell r="A285" t="str">
            <v>TTHT3008</v>
          </cell>
          <cell r="E285" t="str">
            <v>KHOA CÔNG NGHỆ THÔNG TIN</v>
          </cell>
        </row>
        <row r="286">
          <cell r="A286" t="str">
            <v>TTHT3009</v>
          </cell>
          <cell r="E286" t="str">
            <v>KHOA CÔNG NGHỆ THÔNG TIN</v>
          </cell>
        </row>
        <row r="287">
          <cell r="A287" t="str">
            <v>TTHT3010</v>
          </cell>
          <cell r="E287" t="str">
            <v>KHOA CÔNG NGHỆ THÔNG TIN</v>
          </cell>
        </row>
        <row r="288">
          <cell r="A288" t="str">
            <v>TTHT3011</v>
          </cell>
          <cell r="E288" t="str">
            <v>KHOA CÔNG NGHỆ THÔNG TIN</v>
          </cell>
        </row>
        <row r="289">
          <cell r="A289" t="str">
            <v>TTHT3012</v>
          </cell>
          <cell r="E289" t="str">
            <v>KHOA CÔNG NGHỆ THÔNG TIN</v>
          </cell>
        </row>
        <row r="290">
          <cell r="A290" t="str">
            <v>TTHT3013</v>
          </cell>
          <cell r="E290" t="str">
            <v>KHOA CÔNG NGHỆ THÔNG TIN</v>
          </cell>
        </row>
        <row r="291">
          <cell r="A291" t="str">
            <v>TTHT3014</v>
          </cell>
          <cell r="E291" t="str">
            <v>KHOA CÔNG NGHỆ THÔNG TIN</v>
          </cell>
        </row>
        <row r="292">
          <cell r="A292" t="str">
            <v>TTHT3015</v>
          </cell>
          <cell r="E292" t="str">
            <v>KHOA CÔNG NGHỆ THÔNG TIN</v>
          </cell>
        </row>
        <row r="293">
          <cell r="A293" t="str">
            <v>TTTM3001</v>
          </cell>
          <cell r="E293" t="str">
            <v>KHOA CÔNG NGHỆ THÔNG TIN</v>
          </cell>
        </row>
        <row r="294">
          <cell r="A294" t="str">
            <v>TTTM3002</v>
          </cell>
          <cell r="E294" t="str">
            <v>KHOA CÔNG NGHỆ THÔNG TIN</v>
          </cell>
        </row>
        <row r="295">
          <cell r="A295" t="str">
            <v>TTTM3003</v>
          </cell>
          <cell r="E295" t="str">
            <v>KHOA CÔNG NGHỆ THÔNG TIN</v>
          </cell>
        </row>
        <row r="296">
          <cell r="A296" t="str">
            <v>TTTM3004</v>
          </cell>
          <cell r="E296" t="str">
            <v>KHOA CÔNG NGHỆ THÔNG TIN</v>
          </cell>
        </row>
        <row r="297">
          <cell r="A297" t="str">
            <v>TTTM3005</v>
          </cell>
          <cell r="E297" t="str">
            <v>KHOA CÔNG NGHỆ THÔNG TIN</v>
          </cell>
        </row>
        <row r="298">
          <cell r="A298" t="str">
            <v>TTTM3006</v>
          </cell>
          <cell r="E298" t="str">
            <v>KHOA CÔNG NGHỆ THÔNG TIN</v>
          </cell>
        </row>
        <row r="299">
          <cell r="A299" t="str">
            <v>TTDT3001</v>
          </cell>
          <cell r="E299" t="str">
            <v>KHOA CÔNG NGHỆ THÔNG TIN</v>
          </cell>
        </row>
        <row r="300">
          <cell r="A300" t="str">
            <v>TTDT3002</v>
          </cell>
          <cell r="E300" t="str">
            <v>KHOA CÔNG NGHỆ THÔNG TIN</v>
          </cell>
        </row>
        <row r="301">
          <cell r="A301" t="str">
            <v>TTDT3003</v>
          </cell>
          <cell r="E301" t="str">
            <v>KHOA CÔNG NGHỆ THÔNG TIN</v>
          </cell>
        </row>
        <row r="302">
          <cell r="A302" t="str">
            <v>TTDT3004</v>
          </cell>
          <cell r="E302" t="str">
            <v>KHOA CÔNG NGHỆ THÔNG TIN</v>
          </cell>
        </row>
        <row r="303">
          <cell r="A303" t="str">
            <v>TTDT3005</v>
          </cell>
          <cell r="E303" t="str">
            <v>KHOA CÔNG NGHỆ THÔNG TIN</v>
          </cell>
        </row>
        <row r="304">
          <cell r="A304" t="str">
            <v>TTDT3006</v>
          </cell>
          <cell r="E304" t="str">
            <v>KHOA CÔNG NGHỆ THÔNG TIN</v>
          </cell>
        </row>
        <row r="305">
          <cell r="A305" t="str">
            <v>TTDT3007</v>
          </cell>
          <cell r="E305" t="str">
            <v>KHOA CÔNG NGHỆ THÔNG TIN</v>
          </cell>
        </row>
        <row r="306">
          <cell r="A306" t="str">
            <v>TTCO3001</v>
          </cell>
          <cell r="E306" t="str">
            <v>KHOA CÔNG NGHỆ THÔNG TIN</v>
          </cell>
        </row>
        <row r="307">
          <cell r="A307" t="str">
            <v>TTCO3002</v>
          </cell>
          <cell r="E307" t="str">
            <v>KHOA CÔNG NGHỆ THÔNG TIN</v>
          </cell>
        </row>
        <row r="308">
          <cell r="A308" t="str">
            <v>TTCO3003</v>
          </cell>
          <cell r="E308" t="str">
            <v>KHOA CÔNG NGHỆ THÔNG TIN</v>
          </cell>
        </row>
        <row r="309">
          <cell r="A309" t="str">
            <v>TTCO3004</v>
          </cell>
          <cell r="E309" t="str">
            <v>KHOA CÔNG NGHỆ THÔNG TIN</v>
          </cell>
        </row>
        <row r="310">
          <cell r="A310" t="str">
            <v>LLNL3001</v>
          </cell>
          <cell r="E310" t="str">
            <v>KHOA LÝ LUẬN CHÍNH TRỊ</v>
          </cell>
        </row>
        <row r="311">
          <cell r="A311" t="str">
            <v>LLNL3002</v>
          </cell>
          <cell r="E311" t="str">
            <v>KHOA LÝ LUẬN CHÍNH TRỊ</v>
          </cell>
        </row>
        <row r="312">
          <cell r="A312" t="str">
            <v>LLNL3003</v>
          </cell>
          <cell r="E312" t="str">
            <v>KHOA LÝ LUẬN CHÍNH TRỊ</v>
          </cell>
        </row>
        <row r="313">
          <cell r="A313" t="str">
            <v>LLNL3004</v>
          </cell>
          <cell r="E313" t="str">
            <v>KHOA LÝ LUẬN CHÍNH TRỊ</v>
          </cell>
        </row>
        <row r="314">
          <cell r="A314" t="str">
            <v>LLNL3005</v>
          </cell>
          <cell r="E314" t="str">
            <v>KHOA LÝ LUẬN CHÍNH TRỊ</v>
          </cell>
        </row>
        <row r="315">
          <cell r="A315" t="str">
            <v>LLNL3006</v>
          </cell>
          <cell r="E315" t="str">
            <v>KHOA LÝ LUẬN CHÍNH TRỊ</v>
          </cell>
        </row>
        <row r="316">
          <cell r="A316" t="str">
            <v>LLNL3007</v>
          </cell>
          <cell r="E316" t="str">
            <v>KHOA LÝ LUẬN CHÍNH TRỊ</v>
          </cell>
        </row>
        <row r="317">
          <cell r="A317" t="str">
            <v>LLTT3001</v>
          </cell>
          <cell r="E317" t="str">
            <v>KHOA LÝ LUẬN CHÍNH TRỊ</v>
          </cell>
        </row>
        <row r="318">
          <cell r="A318" t="str">
            <v>LLTT3002</v>
          </cell>
          <cell r="E318" t="str">
            <v>KHOA LÝ LUẬN CHÍNH TRỊ</v>
          </cell>
        </row>
        <row r="319">
          <cell r="A319" t="str">
            <v>LLTT3003</v>
          </cell>
          <cell r="E319" t="str">
            <v>KHOA LÝ LUẬN CHÍNH TRỊ</v>
          </cell>
        </row>
        <row r="320">
          <cell r="A320" t="str">
            <v>LLTT3004</v>
          </cell>
          <cell r="E320" t="str">
            <v>KHOA LÝ LUẬN CHÍNH TRỊ</v>
          </cell>
        </row>
        <row r="321">
          <cell r="A321" t="str">
            <v>LLTT3005</v>
          </cell>
          <cell r="E321" t="str">
            <v>KHOA LÝ LUẬN CHÍNH TRỊ</v>
          </cell>
        </row>
        <row r="322">
          <cell r="A322" t="str">
            <v>ĐTTC3001</v>
          </cell>
          <cell r="E322" t="str">
            <v>KHOA KHOA HỌC CƠ BẢN</v>
          </cell>
        </row>
        <row r="323">
          <cell r="A323" t="str">
            <v>ĐTTC3002</v>
          </cell>
          <cell r="E323" t="str">
            <v>KHOA KINH TẾ VẬN TẢI</v>
          </cell>
        </row>
        <row r="324">
          <cell r="A324" t="str">
            <v>CSHV3001</v>
          </cell>
          <cell r="E324" t="str">
            <v>KHOA CƠ SỞ KỸ THUẬT</v>
          </cell>
        </row>
        <row r="325">
          <cell r="A325" t="str">
            <v>CSHV3002</v>
          </cell>
          <cell r="E325" t="str">
            <v>KHOA CƠ SỞ KỸ THUẬT</v>
          </cell>
        </row>
        <row r="326">
          <cell r="A326" t="str">
            <v>CSHV3003</v>
          </cell>
          <cell r="E326" t="str">
            <v>KHOA CƠ SỞ KỸ THUẬT</v>
          </cell>
        </row>
        <row r="327">
          <cell r="A327" t="str">
            <v>CSHV3004</v>
          </cell>
          <cell r="E327" t="str">
            <v>KHOA CƠ SỞ KỸ THUẬT</v>
          </cell>
        </row>
        <row r="328">
          <cell r="A328" t="str">
            <v>CSHV3005</v>
          </cell>
          <cell r="E328" t="str">
            <v>KHOA CƠ SỞ KỸ THUẬT</v>
          </cell>
        </row>
        <row r="329">
          <cell r="A329" t="str">
            <v>CSSB3001</v>
          </cell>
          <cell r="E329" t="str">
            <v>KHOA CƠ SỞ KỸ THUẬT</v>
          </cell>
        </row>
        <row r="330">
          <cell r="A330" t="str">
            <v>CSSB3002</v>
          </cell>
          <cell r="E330" t="str">
            <v>KHOA CƠ SỞ KỸ THUẬT</v>
          </cell>
        </row>
        <row r="331">
          <cell r="A331" t="str">
            <v>CSSB3003</v>
          </cell>
          <cell r="E331" t="str">
            <v>KHOA CƠ SỞ KỸ THUẬT</v>
          </cell>
        </row>
        <row r="332">
          <cell r="A332" t="str">
            <v>CSSB3004</v>
          </cell>
          <cell r="E332" t="str">
            <v>KHOA CƠ SỞ KỸ THUẬT</v>
          </cell>
        </row>
        <row r="333">
          <cell r="A333" t="str">
            <v>CSSB3005</v>
          </cell>
          <cell r="E333" t="str">
            <v>KHOA CƠ SỞ KỸ THUẬT</v>
          </cell>
        </row>
        <row r="334">
          <cell r="A334" t="str">
            <v>CSSB3006</v>
          </cell>
          <cell r="E334" t="str">
            <v>KHOA CƠ SỞ KỸ THUẬT</v>
          </cell>
        </row>
        <row r="335">
          <cell r="A335" t="str">
            <v>CSSB3007</v>
          </cell>
          <cell r="E335" t="str">
            <v>KHOA CƠ SỞ KỸ THUẬT</v>
          </cell>
        </row>
        <row r="336">
          <cell r="A336" t="str">
            <v>CSSB3008</v>
          </cell>
          <cell r="E336" t="str">
            <v>KHOA CƠ SỞ KỸ THUẬT</v>
          </cell>
        </row>
        <row r="337">
          <cell r="A337" t="str">
            <v>CSSB3009</v>
          </cell>
          <cell r="E337" t="str">
            <v>KHOA CƠ SỞ KỸ THUẬT</v>
          </cell>
        </row>
        <row r="338">
          <cell r="A338" t="str">
            <v>CSSB3010</v>
          </cell>
          <cell r="E338" t="str">
            <v>KHOA CƠ SỞ KỸ THUẬT</v>
          </cell>
        </row>
        <row r="339">
          <cell r="A339" t="str">
            <v>CSSB3011</v>
          </cell>
          <cell r="E339" t="str">
            <v>KHOA CƠ SỞ KỸ THUẬT</v>
          </cell>
        </row>
        <row r="340">
          <cell r="A340" t="str">
            <v>QPAN3001</v>
          </cell>
          <cell r="E340" t="str">
            <v>BỘ MÔN GIÁO DỤC QUỐC PHÒNG - AN NINH</v>
          </cell>
        </row>
        <row r="341">
          <cell r="A341" t="str">
            <v>QPAN3002</v>
          </cell>
          <cell r="E341" t="str">
            <v>BỘ MÔN GIÁO DỤC QUỐC PHÒNG - AN NINH</v>
          </cell>
        </row>
        <row r="342">
          <cell r="A342" t="str">
            <v>GDTC3001</v>
          </cell>
          <cell r="E342" t="str">
            <v>BỘ MÔN GIÁO DỤC THỂ CHẤT</v>
          </cell>
        </row>
        <row r="343">
          <cell r="A343" t="str">
            <v>GDTC3002</v>
          </cell>
          <cell r="E343" t="str">
            <v>BỘ MÔN GIÁO DỤC THỂ CHẤT</v>
          </cell>
        </row>
        <row r="344">
          <cell r="A344" t="str">
            <v>GDTC3003</v>
          </cell>
          <cell r="E344" t="str">
            <v>BỘ MÔN GIÁO DỤC THỂ CHẤT</v>
          </cell>
        </row>
        <row r="345">
          <cell r="A345" t="str">
            <v>GDTC3004</v>
          </cell>
          <cell r="E345" t="str">
            <v>BỘ MÔN GIÁO DỤC THỂ CHẤT</v>
          </cell>
        </row>
        <row r="346">
          <cell r="A346" t="str">
            <v>GDTC3005</v>
          </cell>
          <cell r="E346" t="str">
            <v>BỘ MÔN GIÁO DỤC THỂ CHẤT</v>
          </cell>
        </row>
        <row r="347">
          <cell r="A347" t="str">
            <v>GDTC3006</v>
          </cell>
          <cell r="E347" t="str">
            <v>BỘ MÔN GIÁO DỤC THỂ CHẤT</v>
          </cell>
        </row>
        <row r="348">
          <cell r="A348" t="str">
            <v>CNCK3001</v>
          </cell>
          <cell r="E348" t="str">
            <v>TRUNG TÂM CÔNG NGHỆ CƠ KHÍ</v>
          </cell>
        </row>
        <row r="349">
          <cell r="A349" t="str">
            <v>CNCK3002</v>
          </cell>
          <cell r="E349" t="str">
            <v>TRUNG TÂM CÔNG NGHỆ CƠ KHÍ</v>
          </cell>
        </row>
        <row r="350">
          <cell r="A350" t="str">
            <v>CNCK3003</v>
          </cell>
          <cell r="E350" t="str">
            <v>TRUNG TÂM CÔNG NGHỆ CƠ KHÍ</v>
          </cell>
        </row>
        <row r="351">
          <cell r="A351" t="str">
            <v>CNCK3004</v>
          </cell>
          <cell r="E351" t="str">
            <v>TRUNG TÂM CÔNG NGHỆ CƠ KHÍ</v>
          </cell>
        </row>
        <row r="352">
          <cell r="A352" t="str">
            <v>CNCK3005</v>
          </cell>
          <cell r="E352" t="str">
            <v>TRUNG TÂM CÔNG NGHỆ CƠ KHÍ</v>
          </cell>
        </row>
        <row r="353">
          <cell r="A353" t="str">
            <v>CNCK3006</v>
          </cell>
          <cell r="E353" t="str">
            <v>TRUNG TÂM CÔNG NGHỆ CƠ KHÍ</v>
          </cell>
        </row>
        <row r="354">
          <cell r="A354" t="str">
            <v>CNCK3007</v>
          </cell>
          <cell r="E354" t="str">
            <v>TRUNG TÂM CÔNG NGHỆ CƠ KHÍ</v>
          </cell>
        </row>
        <row r="355">
          <cell r="A355" t="str">
            <v>TTTV3001</v>
          </cell>
          <cell r="E355" t="str">
            <v>KHOA CÔNG NGHỆ THÔNG TIN</v>
          </cell>
        </row>
        <row r="356">
          <cell r="A356" t="str">
            <v>TTTV3002</v>
          </cell>
          <cell r="E356" t="str">
            <v>KHOA CÔNG NGHỆ THÔNG TIN</v>
          </cell>
        </row>
        <row r="357">
          <cell r="A357" t="str">
            <v>TTTV3003</v>
          </cell>
          <cell r="E357" t="str">
            <v>KHOA CÔNG NGHỆ THÔNG TIN</v>
          </cell>
        </row>
        <row r="358">
          <cell r="A358" t="str">
            <v>CNCK3008</v>
          </cell>
          <cell r="E358" t="str">
            <v>TRUNG TÂM CÔNG NGHỆ CƠ KHÍ</v>
          </cell>
        </row>
        <row r="359">
          <cell r="A359" t="str">
            <v>CNCK3009</v>
          </cell>
          <cell r="E359" t="str">
            <v>TRUNG TÂM CÔNG NGHỆ CƠ KHÍ</v>
          </cell>
        </row>
        <row r="360">
          <cell r="A360" t="str">
            <v>QPAN3003</v>
          </cell>
          <cell r="E360" t="str">
            <v>BỘ MÔN GIÁO DỤC QUỐC PHÒNG - AN NINH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X55"/>
  <sheetViews>
    <sheetView tabSelected="1" workbookViewId="0">
      <pane xSplit="3" ySplit="8" topLeftCell="D9" activePane="bottomRight" state="frozenSplit"/>
      <selection pane="topRight" activeCell="M1" sqref="M1"/>
      <selection pane="bottomLeft" activeCell="A20" sqref="A20"/>
      <selection pane="bottomRight" activeCell="R5" sqref="R5"/>
    </sheetView>
  </sheetViews>
  <sheetFormatPr baseColWidth="10" defaultColWidth="8.83203125" defaultRowHeight="14" x14ac:dyDescent="0.15"/>
  <cols>
    <col min="1" max="1" width="3.5" bestFit="1" customWidth="1"/>
    <col min="2" max="2" width="20" style="9" customWidth="1"/>
    <col min="3" max="3" width="12.83203125" style="6" customWidth="1"/>
    <col min="4" max="4" width="10" style="9" customWidth="1"/>
    <col min="5" max="5" width="5.6640625" style="6" customWidth="1"/>
    <col min="6" max="6" width="5" style="8" customWidth="1"/>
    <col min="7" max="8" width="5" style="7" customWidth="1"/>
    <col min="9" max="10" width="6.5" style="4" customWidth="1"/>
    <col min="11" max="11" width="6.5" style="7" customWidth="1"/>
    <col min="12" max="12" width="6.5" style="6" customWidth="1"/>
    <col min="13" max="13" width="5.6640625" style="5" customWidth="1"/>
    <col min="14" max="14" width="6.5" style="3" customWidth="1"/>
    <col min="15" max="16" width="6.5" style="4" customWidth="1"/>
    <col min="17" max="17" width="32.83203125" style="3" customWidth="1"/>
    <col min="18" max="18" width="25.5" style="2" customWidth="1"/>
    <col min="19" max="19" width="9.1640625" customWidth="1"/>
    <col min="20" max="20" width="23.5" style="1" bestFit="1" customWidth="1"/>
    <col min="22" max="22" width="10.1640625" bestFit="1" customWidth="1"/>
    <col min="23" max="23" width="10.1640625" customWidth="1"/>
  </cols>
  <sheetData>
    <row r="1" spans="1:24" x14ac:dyDescent="0.15">
      <c r="A1" s="89" t="s">
        <v>147</v>
      </c>
      <c r="B1" s="89"/>
      <c r="C1" s="89"/>
      <c r="D1" s="89"/>
      <c r="E1" s="44"/>
      <c r="G1" s="43"/>
      <c r="H1" s="43"/>
      <c r="K1" s="10"/>
      <c r="L1" s="12"/>
      <c r="M1" s="42"/>
      <c r="N1" s="45" t="s">
        <v>146</v>
      </c>
      <c r="O1" s="45"/>
      <c r="P1" s="45"/>
      <c r="Q1" s="45"/>
      <c r="S1" s="4">
        <f>89000+3800</f>
        <v>92800</v>
      </c>
    </row>
    <row r="2" spans="1:24" ht="16" x14ac:dyDescent="0.2">
      <c r="A2" s="45" t="s">
        <v>145</v>
      </c>
      <c r="B2" s="45"/>
      <c r="C2" s="45"/>
      <c r="D2" s="45"/>
      <c r="E2" s="41"/>
      <c r="F2" s="11"/>
      <c r="G2" s="40"/>
      <c r="H2" s="40"/>
      <c r="K2" s="39"/>
      <c r="L2" s="38"/>
      <c r="M2" s="37"/>
      <c r="N2" s="90" t="s">
        <v>144</v>
      </c>
      <c r="O2" s="90"/>
      <c r="P2" s="90"/>
      <c r="Q2" s="90"/>
      <c r="S2" s="4">
        <f>S1*50000</f>
        <v>4640000000</v>
      </c>
    </row>
    <row r="4" spans="1:24" ht="45" customHeight="1" x14ac:dyDescent="0.15">
      <c r="A4" s="91" t="str">
        <f>"BẢNG TÍNH KHỐI LƯỢNG THỪA GIỜ NĂM HỌC 2018 - 2019 (HÀ NỘI)
"&amp;R4</f>
        <v>BẢNG TÍNH KHỐI LƯỢNG THỪA GIỜ NĂM HỌC 2018 - 2019 (HÀ NỘI)
KHOA CÔNG NGHỆ THÔNG TIN</v>
      </c>
      <c r="B4" s="92"/>
      <c r="C4" s="92"/>
      <c r="D4" s="92"/>
      <c r="E4" s="92"/>
      <c r="F4" s="92"/>
      <c r="G4" s="92"/>
      <c r="H4" s="92"/>
      <c r="I4" s="92"/>
      <c r="J4" s="92"/>
      <c r="K4" s="93"/>
      <c r="L4" s="92"/>
      <c r="M4" s="92"/>
      <c r="N4" s="92"/>
      <c r="O4" s="92"/>
      <c r="P4" s="92"/>
      <c r="Q4" s="92"/>
      <c r="R4" s="36" t="s">
        <v>148</v>
      </c>
    </row>
    <row r="6" spans="1:24" ht="21" customHeight="1" x14ac:dyDescent="0.15">
      <c r="A6" s="77" t="s">
        <v>143</v>
      </c>
      <c r="B6" s="80" t="s">
        <v>142</v>
      </c>
      <c r="C6" s="83" t="s">
        <v>141</v>
      </c>
      <c r="D6" s="86" t="s">
        <v>140</v>
      </c>
      <c r="E6" s="50" t="s">
        <v>139</v>
      </c>
      <c r="F6" s="51"/>
      <c r="G6" s="51"/>
      <c r="H6" s="52"/>
      <c r="I6" s="50" t="s">
        <v>138</v>
      </c>
      <c r="J6" s="51"/>
      <c r="K6" s="51"/>
      <c r="L6" s="51"/>
      <c r="M6" s="51"/>
      <c r="N6" s="52"/>
      <c r="O6" s="53" t="s">
        <v>137</v>
      </c>
      <c r="P6" s="54"/>
      <c r="Q6" s="55" t="s">
        <v>136</v>
      </c>
    </row>
    <row r="7" spans="1:24" ht="21" customHeight="1" x14ac:dyDescent="0.15">
      <c r="A7" s="78"/>
      <c r="B7" s="81"/>
      <c r="C7" s="84"/>
      <c r="D7" s="87"/>
      <c r="E7" s="58" t="s">
        <v>130</v>
      </c>
      <c r="F7" s="60" t="s">
        <v>135</v>
      </c>
      <c r="G7" s="60" t="s">
        <v>131</v>
      </c>
      <c r="H7" s="62" t="s">
        <v>134</v>
      </c>
      <c r="I7" s="64" t="s">
        <v>130</v>
      </c>
      <c r="J7" s="66" t="s">
        <v>131</v>
      </c>
      <c r="K7" s="68" t="s">
        <v>134</v>
      </c>
      <c r="L7" s="69"/>
      <c r="M7" s="70" t="s">
        <v>133</v>
      </c>
      <c r="N7" s="72" t="s">
        <v>132</v>
      </c>
      <c r="O7" s="74" t="s">
        <v>131</v>
      </c>
      <c r="P7" s="75" t="s">
        <v>130</v>
      </c>
      <c r="Q7" s="56"/>
    </row>
    <row r="8" spans="1:24" ht="33.75" customHeight="1" x14ac:dyDescent="0.15">
      <c r="A8" s="79"/>
      <c r="B8" s="82"/>
      <c r="C8" s="85"/>
      <c r="D8" s="88"/>
      <c r="E8" s="59"/>
      <c r="F8" s="61"/>
      <c r="G8" s="61"/>
      <c r="H8" s="63"/>
      <c r="I8" s="65"/>
      <c r="J8" s="67"/>
      <c r="K8" s="35" t="s">
        <v>129</v>
      </c>
      <c r="L8" s="34" t="s">
        <v>128</v>
      </c>
      <c r="M8" s="71"/>
      <c r="N8" s="73"/>
      <c r="O8" s="65"/>
      <c r="P8" s="76"/>
      <c r="Q8" s="57"/>
      <c r="T8" s="1" t="s">
        <v>114</v>
      </c>
      <c r="U8" t="s">
        <v>113</v>
      </c>
      <c r="V8" t="s">
        <v>127</v>
      </c>
    </row>
    <row r="9" spans="1:24" ht="27" customHeight="1" x14ac:dyDescent="0.15">
      <c r="A9" s="32" t="e">
        <f>IF(O9&gt;=0,IF($R$4="",IF(B9="","",1+MAX(#REF!)),IF(R9=$R$4,1+MAX(#REF!),"")),"")</f>
        <v>#REF!</v>
      </c>
      <c r="B9" s="31" t="s">
        <v>126</v>
      </c>
      <c r="C9" s="30" t="s">
        <v>123</v>
      </c>
      <c r="D9" s="29" t="s">
        <v>8</v>
      </c>
      <c r="E9" s="28">
        <f t="shared" ref="E9:E12" si="0">SUM(G9:H9)</f>
        <v>94.5</v>
      </c>
      <c r="F9" s="27">
        <f>IF(D9="",100,INDEX([1]CSDL!$AP$2:$AP$51,MATCH(D9,[1]CSDL!$AO$2:$AO$51,0)))</f>
        <v>35</v>
      </c>
      <c r="G9" s="23">
        <f t="shared" ref="G9:G12" si="1">F9*270/100</f>
        <v>94.5</v>
      </c>
      <c r="H9" s="26">
        <f t="shared" ref="H9:H12" si="2">IF(OR(LEFT(C9,2)="BM",LEFT(C9,2)="bm"),150,0)</f>
        <v>0</v>
      </c>
      <c r="I9" s="25">
        <f t="shared" ref="I9:I12" si="3">SUM(J9:J9,L9:N9)</f>
        <v>377.5</v>
      </c>
      <c r="J9" s="24">
        <v>340</v>
      </c>
      <c r="K9" s="23">
        <v>0</v>
      </c>
      <c r="L9" s="22">
        <v>0</v>
      </c>
      <c r="M9" s="21">
        <v>37.5</v>
      </c>
      <c r="N9" s="20"/>
      <c r="O9" s="19">
        <f t="shared" ref="O9:O12" si="4">P9-M9</f>
        <v>245.5</v>
      </c>
      <c r="P9" s="18">
        <f t="shared" ref="P9:P12" si="5">I9-E9</f>
        <v>283</v>
      </c>
      <c r="Q9" s="17"/>
      <c r="R9" s="16" t="str">
        <f>INDEX([1]CSDL!$E:$E,MATCH(X9,[1]CSDL!$A:$A,0))</f>
        <v>KHOA CÔNG NGHỆ THÔNG TIN</v>
      </c>
      <c r="X9" s="15" t="s">
        <v>125</v>
      </c>
    </row>
    <row r="10" spans="1:24" ht="117" x14ac:dyDescent="0.15">
      <c r="A10" s="32" t="e">
        <f>IF(O10&gt;=0,IF($R$4="",IF(B10="","",1+MAX($A$9:A9)),IF(R10=$R$4,1+MAX($A$9:A9),"")),"")</f>
        <v>#REF!</v>
      </c>
      <c r="B10" s="31" t="s">
        <v>124</v>
      </c>
      <c r="C10" s="30" t="s">
        <v>123</v>
      </c>
      <c r="D10" s="29" t="s">
        <v>8</v>
      </c>
      <c r="E10" s="28">
        <f t="shared" si="0"/>
        <v>94.5</v>
      </c>
      <c r="F10" s="27">
        <f>IF(D10="",100,INDEX([1]CSDL!$AP$2:$AP$51,MATCH(D10,[1]CSDL!$AO$2:$AO$51,0)))</f>
        <v>35</v>
      </c>
      <c r="G10" s="23">
        <f t="shared" si="1"/>
        <v>94.5</v>
      </c>
      <c r="H10" s="26">
        <f t="shared" si="2"/>
        <v>0</v>
      </c>
      <c r="I10" s="25">
        <f t="shared" si="3"/>
        <v>482.72500000000002</v>
      </c>
      <c r="J10" s="24">
        <v>321.60000000000002</v>
      </c>
      <c r="K10" s="23">
        <v>0</v>
      </c>
      <c r="L10" s="22">
        <v>0</v>
      </c>
      <c r="M10" s="21">
        <v>37.5</v>
      </c>
      <c r="N10" s="20">
        <f>25%*G10+20*2.5+20*2.5</f>
        <v>123.625</v>
      </c>
      <c r="O10" s="19">
        <f t="shared" si="4"/>
        <v>350.72500000000002</v>
      </c>
      <c r="P10" s="18">
        <f t="shared" si="5"/>
        <v>388.22500000000002</v>
      </c>
      <c r="Q10" s="17" t="s">
        <v>122</v>
      </c>
      <c r="R10" s="16" t="str">
        <f>INDEX([1]CSDL!$E:$E,MATCH(X10,[1]CSDL!$A:$A,0))</f>
        <v>KHOA CÔNG NGHỆ THÔNG TIN</v>
      </c>
      <c r="X10" s="15" t="s">
        <v>121</v>
      </c>
    </row>
    <row r="11" spans="1:24" ht="27" customHeight="1" x14ac:dyDescent="0.15">
      <c r="A11" s="32" t="e">
        <f>IF(O11&gt;=0,IF($R$4="",IF(B11="","",1+MAX($A$9:A10)),IF(R11=$R$4,1+MAX($A$9:A10),"")),"")</f>
        <v>#REF!</v>
      </c>
      <c r="B11" s="31" t="s">
        <v>120</v>
      </c>
      <c r="C11" s="30" t="s">
        <v>118</v>
      </c>
      <c r="D11" s="29" t="s">
        <v>8</v>
      </c>
      <c r="E11" s="28">
        <f t="shared" si="0"/>
        <v>94.5</v>
      </c>
      <c r="F11" s="27">
        <f>IF(D11="",100,INDEX([1]CSDL!$AP$2:$AP$51,MATCH(D11,[1]CSDL!$AO$2:$AO$51,0)))</f>
        <v>35</v>
      </c>
      <c r="G11" s="23">
        <f t="shared" si="1"/>
        <v>94.5</v>
      </c>
      <c r="H11" s="26">
        <f t="shared" si="2"/>
        <v>0</v>
      </c>
      <c r="I11" s="25">
        <f t="shared" si="3"/>
        <v>403.25</v>
      </c>
      <c r="J11" s="24">
        <v>390.75</v>
      </c>
      <c r="K11" s="23">
        <v>0</v>
      </c>
      <c r="L11" s="22">
        <v>0</v>
      </c>
      <c r="M11" s="21">
        <v>12.5</v>
      </c>
      <c r="N11" s="20"/>
      <c r="O11" s="19">
        <f t="shared" si="4"/>
        <v>296.25</v>
      </c>
      <c r="P11" s="18">
        <f t="shared" si="5"/>
        <v>308.75</v>
      </c>
      <c r="Q11" s="17"/>
      <c r="R11" s="16" t="str">
        <f>INDEX([1]CSDL!$E:$E,MATCH(X11,[1]CSDL!$A:$A,0))</f>
        <v>KHOA CÔNG NGHỆ THÔNG TIN</v>
      </c>
      <c r="X11" s="15" t="s">
        <v>119</v>
      </c>
    </row>
    <row r="12" spans="1:24" ht="27" customHeight="1" x14ac:dyDescent="0.15">
      <c r="A12" s="32" t="str">
        <f>IF(O12&gt;=0,IF($R$4="",IF(B12="","",1+MAX($A$9:A11)),IF(R12=$R$4,1+MAX($A$9:A11),"")),"")</f>
        <v/>
      </c>
      <c r="B12" s="31" t="s">
        <v>117</v>
      </c>
      <c r="C12" s="30" t="s">
        <v>115</v>
      </c>
      <c r="D12" s="29" t="s">
        <v>8</v>
      </c>
      <c r="E12" s="28">
        <f t="shared" si="0"/>
        <v>94.5</v>
      </c>
      <c r="F12" s="27">
        <f>IF(D12="",100,INDEX([1]CSDL!$AP$2:$AP$51,MATCH(D12,[1]CSDL!$AO$2:$AO$51,0)))</f>
        <v>35</v>
      </c>
      <c r="G12" s="23">
        <f t="shared" si="1"/>
        <v>94.5</v>
      </c>
      <c r="H12" s="26">
        <f t="shared" si="2"/>
        <v>0</v>
      </c>
      <c r="I12" s="25">
        <f t="shared" si="3"/>
        <v>0</v>
      </c>
      <c r="J12" s="24">
        <v>0</v>
      </c>
      <c r="K12" s="23">
        <v>0</v>
      </c>
      <c r="L12" s="22">
        <v>0</v>
      </c>
      <c r="M12" s="21">
        <v>0</v>
      </c>
      <c r="N12" s="20"/>
      <c r="O12" s="19">
        <f t="shared" si="4"/>
        <v>-94.5</v>
      </c>
      <c r="P12" s="18">
        <f t="shared" si="5"/>
        <v>-94.5</v>
      </c>
      <c r="Q12" s="33"/>
      <c r="R12" s="16" t="str">
        <f>INDEX([1]CSDL!$E:$E,MATCH(X12,[1]CSDL!$A:$A,0))</f>
        <v>KHOA CÔNG NGHỆ THÔNG TIN</v>
      </c>
      <c r="X12" s="15" t="s">
        <v>116</v>
      </c>
    </row>
    <row r="13" spans="1:24" ht="39" x14ac:dyDescent="0.15">
      <c r="A13" s="32" t="str">
        <f>IF(O13&gt;=0,IF($R$4="",IF(B13="","",1+MAX($A$9:A12)),IF(R13=$R$4,1+MAX($A$9:A12),"")),"")</f>
        <v/>
      </c>
      <c r="B13" s="31" t="s">
        <v>112</v>
      </c>
      <c r="C13" s="30" t="s">
        <v>108</v>
      </c>
      <c r="D13" s="29" t="s">
        <v>111</v>
      </c>
      <c r="E13" s="28">
        <f t="shared" ref="E13:E19" si="6">SUM(G13:H13)</f>
        <v>67.5</v>
      </c>
      <c r="F13" s="27">
        <v>25</v>
      </c>
      <c r="G13" s="23">
        <f t="shared" ref="G13:G46" si="7">F13*270/100</f>
        <v>67.5</v>
      </c>
      <c r="H13" s="26">
        <f>IF(OR(LEFT(C13,2)="BM",LEFT(C13,2)="bm"),150,0)</f>
        <v>0</v>
      </c>
      <c r="I13" s="25">
        <f t="shared" ref="I13:I19" si="8">SUM(J13:J13,L13:N13)</f>
        <v>129.15</v>
      </c>
      <c r="J13" s="24">
        <v>5.4</v>
      </c>
      <c r="K13" s="23">
        <v>40</v>
      </c>
      <c r="L13" s="22">
        <v>0</v>
      </c>
      <c r="M13" s="21">
        <v>118.75</v>
      </c>
      <c r="N13" s="20">
        <f>2*2.5</f>
        <v>5</v>
      </c>
      <c r="O13" s="19">
        <f t="shared" ref="O13:O19" si="9">P13-M13</f>
        <v>-57.099999999999994</v>
      </c>
      <c r="P13" s="18">
        <f t="shared" ref="P13:P19" si="10">I13-E13</f>
        <v>61.650000000000006</v>
      </c>
      <c r="Q13" s="33" t="s">
        <v>107</v>
      </c>
      <c r="R13" s="16" t="str">
        <f>INDEX([1]CSDL!$E:$E,MATCH(X13,[1]CSDL!$A:$A,0))</f>
        <v>KHOA CÔNG NGHỆ THÔNG TIN</v>
      </c>
      <c r="X13" s="15" t="s">
        <v>110</v>
      </c>
    </row>
    <row r="14" spans="1:24" ht="39" x14ac:dyDescent="0.15">
      <c r="A14" s="32"/>
      <c r="B14" s="31" t="s">
        <v>109</v>
      </c>
      <c r="C14" s="30" t="s">
        <v>108</v>
      </c>
      <c r="D14" s="29" t="s">
        <v>18</v>
      </c>
      <c r="E14" s="28">
        <f t="shared" si="6"/>
        <v>366</v>
      </c>
      <c r="F14" s="27">
        <f>IF(D14="",100,INDEX([1]CSDL!$AP$2:$AP$51,MATCH(D14,[1]CSDL!$AO$2:$AO$51,0)))</f>
        <v>80</v>
      </c>
      <c r="G14" s="23">
        <f t="shared" si="7"/>
        <v>216</v>
      </c>
      <c r="H14" s="26">
        <v>150</v>
      </c>
      <c r="I14" s="25">
        <f t="shared" si="8"/>
        <v>897.25</v>
      </c>
      <c r="J14" s="24">
        <v>538.5</v>
      </c>
      <c r="K14" s="23">
        <v>1155.8</v>
      </c>
      <c r="L14" s="22">
        <v>150</v>
      </c>
      <c r="M14" s="21">
        <v>203.75</v>
      </c>
      <c r="N14" s="20">
        <f>2*2.5</f>
        <v>5</v>
      </c>
      <c r="O14" s="19">
        <f t="shared" si="9"/>
        <v>327.5</v>
      </c>
      <c r="P14" s="18">
        <f t="shared" si="10"/>
        <v>531.25</v>
      </c>
      <c r="Q14" s="33" t="s">
        <v>107</v>
      </c>
      <c r="R14" s="16" t="str">
        <f>INDEX([1]CSDL!$E:$E,MATCH(X14,[1]CSDL!$A:$A,0))</f>
        <v>KHOA CÔNG NGHỆ THÔNG TIN</v>
      </c>
      <c r="X14" s="15" t="s">
        <v>106</v>
      </c>
    </row>
    <row r="15" spans="1:24" ht="27" customHeight="1" x14ac:dyDescent="0.15">
      <c r="A15" s="32"/>
      <c r="B15" s="31" t="s">
        <v>105</v>
      </c>
      <c r="C15" s="30" t="s">
        <v>72</v>
      </c>
      <c r="D15" s="29" t="s">
        <v>5</v>
      </c>
      <c r="E15" s="28">
        <f t="shared" si="6"/>
        <v>420</v>
      </c>
      <c r="F15" s="27">
        <f>IF(D15="",100,INDEX([1]CSDL!$AP$2:$AP$51,MATCH(D15,[1]CSDL!$AO$2:$AO$51,0)))</f>
        <v>100</v>
      </c>
      <c r="G15" s="23">
        <f t="shared" si="7"/>
        <v>270</v>
      </c>
      <c r="H15" s="26">
        <f>IF(OR(LEFT(C15,2)="BM",LEFT(C15,2)="bm"),150,0)</f>
        <v>150</v>
      </c>
      <c r="I15" s="25">
        <f t="shared" si="8"/>
        <v>779.08333333333337</v>
      </c>
      <c r="J15" s="24">
        <v>569.5</v>
      </c>
      <c r="K15" s="23">
        <v>155</v>
      </c>
      <c r="L15" s="22">
        <v>150</v>
      </c>
      <c r="M15" s="21">
        <v>59.583333333333336</v>
      </c>
      <c r="N15" s="20"/>
      <c r="O15" s="19">
        <f t="shared" si="9"/>
        <v>299.50000000000006</v>
      </c>
      <c r="P15" s="18">
        <f t="shared" si="10"/>
        <v>359.08333333333337</v>
      </c>
      <c r="Q15" s="17"/>
      <c r="R15" s="16" t="str">
        <f>INDEX([1]CSDL!$E:$E,MATCH(X15,[1]CSDL!$A:$A,0))</f>
        <v>KHOA CÔNG NGHỆ THÔNG TIN</v>
      </c>
      <c r="X15" s="15" t="s">
        <v>104</v>
      </c>
    </row>
    <row r="16" spans="1:24" ht="27" customHeight="1" x14ac:dyDescent="0.15">
      <c r="A16" s="32"/>
      <c r="B16" s="31" t="s">
        <v>103</v>
      </c>
      <c r="C16" s="30" t="s">
        <v>72</v>
      </c>
      <c r="D16" s="29" t="s">
        <v>5</v>
      </c>
      <c r="E16" s="28">
        <f t="shared" si="6"/>
        <v>420</v>
      </c>
      <c r="F16" s="27">
        <f>IF(D16="",100,INDEX([1]CSDL!$AP$2:$AP$51,MATCH(D16,[1]CSDL!$AO$2:$AO$51,0)))</f>
        <v>100</v>
      </c>
      <c r="G16" s="23">
        <f t="shared" si="7"/>
        <v>270</v>
      </c>
      <c r="H16" s="26">
        <f>IF(OR(LEFT(C16,2)="BM",LEFT(C16,2)="bm"),150,0)</f>
        <v>150</v>
      </c>
      <c r="I16" s="25">
        <f t="shared" si="8"/>
        <v>757.08333333333337</v>
      </c>
      <c r="J16" s="24">
        <v>655</v>
      </c>
      <c r="K16" s="23">
        <v>55</v>
      </c>
      <c r="L16" s="22">
        <v>55</v>
      </c>
      <c r="M16" s="21">
        <v>47.083333333333336</v>
      </c>
      <c r="N16" s="20"/>
      <c r="O16" s="19">
        <f t="shared" si="9"/>
        <v>290.00000000000006</v>
      </c>
      <c r="P16" s="18">
        <f t="shared" si="10"/>
        <v>337.08333333333337</v>
      </c>
      <c r="Q16" s="17"/>
      <c r="R16" s="16" t="str">
        <f>INDEX([1]CSDL!$E:$E,MATCH(X16,[1]CSDL!$A:$A,0))</f>
        <v>KHOA CÔNG NGHỆ THÔNG TIN</v>
      </c>
      <c r="X16" s="15" t="s">
        <v>102</v>
      </c>
    </row>
    <row r="17" spans="1:24" ht="169" x14ac:dyDescent="0.15">
      <c r="A17" s="32"/>
      <c r="B17" s="31" t="s">
        <v>101</v>
      </c>
      <c r="C17" s="30" t="s">
        <v>72</v>
      </c>
      <c r="D17" s="29" t="s">
        <v>16</v>
      </c>
      <c r="E17" s="28">
        <f t="shared" si="6"/>
        <v>366</v>
      </c>
      <c r="F17" s="27">
        <f>IF(D17="",100,INDEX([1]CSDL!$AP$2:$AP$51,MATCH(D17,[1]CSDL!$AO$2:$AO$51,0)))</f>
        <v>80</v>
      </c>
      <c r="G17" s="23">
        <f t="shared" si="7"/>
        <v>216</v>
      </c>
      <c r="H17" s="26">
        <f>IF(OR(LEFT(C17,2)="BM",LEFT(C17,2)="bm"),150,0)</f>
        <v>150</v>
      </c>
      <c r="I17" s="25">
        <f t="shared" si="8"/>
        <v>797.5</v>
      </c>
      <c r="J17" s="24">
        <v>470</v>
      </c>
      <c r="K17" s="23">
        <v>348.6</v>
      </c>
      <c r="L17" s="22">
        <v>150</v>
      </c>
      <c r="M17" s="21">
        <v>135</v>
      </c>
      <c r="N17" s="20">
        <f>1*2.5+2*2.5+4*2.5+10*2.5</f>
        <v>42.5</v>
      </c>
      <c r="O17" s="19">
        <f t="shared" si="9"/>
        <v>296.5</v>
      </c>
      <c r="P17" s="18">
        <f t="shared" si="10"/>
        <v>431.5</v>
      </c>
      <c r="Q17" s="17" t="s">
        <v>100</v>
      </c>
      <c r="R17" s="16" t="str">
        <f>INDEX([1]CSDL!$E:$E,MATCH(X17,[1]CSDL!$A:$A,0))</f>
        <v>KHOA CÔNG NGHỆ THÔNG TIN</v>
      </c>
      <c r="X17" s="15" t="s">
        <v>99</v>
      </c>
    </row>
    <row r="18" spans="1:24" ht="39" x14ac:dyDescent="0.15">
      <c r="A18" s="32"/>
      <c r="B18" s="31" t="s">
        <v>98</v>
      </c>
      <c r="C18" s="30" t="s">
        <v>72</v>
      </c>
      <c r="D18" s="29" t="s">
        <v>5</v>
      </c>
      <c r="E18" s="28">
        <f t="shared" si="6"/>
        <v>168</v>
      </c>
      <c r="F18" s="27">
        <v>40</v>
      </c>
      <c r="G18" s="23">
        <f t="shared" si="7"/>
        <v>108</v>
      </c>
      <c r="H18" s="26">
        <f>IF(OR(LEFT(C18,2)="BM",LEFT(C18,2)="bm"),150,0)*F18/100</f>
        <v>60</v>
      </c>
      <c r="I18" s="25">
        <f t="shared" si="8"/>
        <v>485.73333333333329</v>
      </c>
      <c r="J18" s="24">
        <v>462</v>
      </c>
      <c r="K18" s="23">
        <v>0</v>
      </c>
      <c r="L18" s="22">
        <v>0</v>
      </c>
      <c r="M18" s="21">
        <v>18.333333333333336</v>
      </c>
      <c r="N18" s="20">
        <f>G18*10%*5/10</f>
        <v>5.4</v>
      </c>
      <c r="O18" s="19">
        <f t="shared" si="9"/>
        <v>299.39999999999998</v>
      </c>
      <c r="P18" s="18">
        <f t="shared" si="10"/>
        <v>317.73333333333329</v>
      </c>
      <c r="Q18" s="17" t="s">
        <v>97</v>
      </c>
      <c r="R18" s="16" t="str">
        <f>INDEX([1]CSDL!$E:$E,MATCH(X18,[1]CSDL!$A:$A,0))</f>
        <v>KHOA CÔNG NGHỆ THÔNG TIN</v>
      </c>
      <c r="X18" s="15" t="s">
        <v>96</v>
      </c>
    </row>
    <row r="19" spans="1:24" ht="169" x14ac:dyDescent="0.15">
      <c r="A19" s="32"/>
      <c r="B19" s="31" t="s">
        <v>95</v>
      </c>
      <c r="C19" s="30" t="s">
        <v>72</v>
      </c>
      <c r="D19" s="29" t="s">
        <v>5</v>
      </c>
      <c r="E19" s="28">
        <f t="shared" si="6"/>
        <v>420</v>
      </c>
      <c r="F19" s="27">
        <f>IF(D19="",100,INDEX([1]CSDL!$AP$2:$AP$51,MATCH(D19,[1]CSDL!$AO$2:$AO$51,0)))</f>
        <v>100</v>
      </c>
      <c r="G19" s="23">
        <f t="shared" si="7"/>
        <v>270</v>
      </c>
      <c r="H19" s="26">
        <f t="shared" ref="H19:H26" si="11">IF(OR(LEFT(C19,2)="BM",LEFT(C19,2)="bm"),150,0)</f>
        <v>150</v>
      </c>
      <c r="I19" s="25">
        <f t="shared" si="8"/>
        <v>934.375</v>
      </c>
      <c r="J19" s="24">
        <v>725</v>
      </c>
      <c r="K19" s="23">
        <v>0</v>
      </c>
      <c r="L19" s="22">
        <v>0</v>
      </c>
      <c r="M19" s="21">
        <v>93.75</v>
      </c>
      <c r="N19" s="20">
        <f>(25%*G19-16.875)+20*2.5+2*2.5+4*2.5</f>
        <v>115.625</v>
      </c>
      <c r="O19" s="19">
        <f t="shared" si="9"/>
        <v>420.625</v>
      </c>
      <c r="P19" s="18">
        <f t="shared" si="10"/>
        <v>514.375</v>
      </c>
      <c r="Q19" s="17" t="s">
        <v>94</v>
      </c>
      <c r="R19" s="16" t="str">
        <f>INDEX([1]CSDL!$E:$E,MATCH(X19,[1]CSDL!$A:$A,0))</f>
        <v>KHOA CÔNG NGHỆ THÔNG TIN</v>
      </c>
      <c r="X19" s="15" t="s">
        <v>93</v>
      </c>
    </row>
    <row r="20" spans="1:24" ht="27" customHeight="1" x14ac:dyDescent="0.15">
      <c r="A20" s="32"/>
      <c r="B20" s="31" t="s">
        <v>92</v>
      </c>
      <c r="C20" s="30" t="s">
        <v>72</v>
      </c>
      <c r="D20" s="29" t="s">
        <v>5</v>
      </c>
      <c r="E20" s="28">
        <f t="shared" ref="E20:E46" si="12">SUM(G20:H20)</f>
        <v>420</v>
      </c>
      <c r="F20" s="27">
        <f>IF(D20="",100,INDEX([1]CSDL!$AP$2:$AP$51,MATCH(D20,[1]CSDL!$AO$2:$AO$51,0)))</f>
        <v>100</v>
      </c>
      <c r="G20" s="23">
        <f t="shared" si="7"/>
        <v>270</v>
      </c>
      <c r="H20" s="26">
        <f t="shared" si="11"/>
        <v>150</v>
      </c>
      <c r="I20" s="25">
        <f t="shared" ref="I20:I46" si="13">SUM(J20:J20,L20:N20)</f>
        <v>750.5</v>
      </c>
      <c r="J20" s="24">
        <v>688.5</v>
      </c>
      <c r="K20" s="23">
        <v>0</v>
      </c>
      <c r="L20" s="22">
        <v>0</v>
      </c>
      <c r="M20" s="21">
        <v>35</v>
      </c>
      <c r="N20" s="20">
        <f>10%*G20</f>
        <v>27</v>
      </c>
      <c r="O20" s="19">
        <f t="shared" ref="O20:O46" si="14">P20-M20</f>
        <v>295.5</v>
      </c>
      <c r="P20" s="18">
        <f t="shared" ref="P20:P46" si="15">I20-E20</f>
        <v>330.5</v>
      </c>
      <c r="Q20" s="33" t="s">
        <v>91</v>
      </c>
      <c r="R20" s="16" t="str">
        <f>INDEX([1]CSDL!$E:$E,MATCH(X20,[1]CSDL!$A:$A,0))</f>
        <v>KHOA CÔNG NGHỆ THÔNG TIN</v>
      </c>
      <c r="X20" s="15" t="s">
        <v>90</v>
      </c>
    </row>
    <row r="21" spans="1:24" ht="27" customHeight="1" x14ac:dyDescent="0.15">
      <c r="A21" s="32"/>
      <c r="B21" s="31" t="s">
        <v>89</v>
      </c>
      <c r="C21" s="30" t="s">
        <v>72</v>
      </c>
      <c r="D21" s="29" t="s">
        <v>5</v>
      </c>
      <c r="E21" s="28">
        <f t="shared" si="12"/>
        <v>420</v>
      </c>
      <c r="F21" s="27">
        <f>IF(D21="",100,INDEX([1]CSDL!$AP$2:$AP$51,MATCH(D21,[1]CSDL!$AO$2:$AO$51,0)))</f>
        <v>100</v>
      </c>
      <c r="G21" s="23">
        <f t="shared" si="7"/>
        <v>270</v>
      </c>
      <c r="H21" s="26">
        <f t="shared" si="11"/>
        <v>150</v>
      </c>
      <c r="I21" s="25">
        <f t="shared" si="13"/>
        <v>260.41666666666669</v>
      </c>
      <c r="J21" s="24">
        <v>180</v>
      </c>
      <c r="K21" s="23">
        <v>0</v>
      </c>
      <c r="L21" s="22">
        <v>0</v>
      </c>
      <c r="M21" s="21">
        <v>80.416666666666671</v>
      </c>
      <c r="N21" s="20"/>
      <c r="O21" s="19">
        <f t="shared" si="14"/>
        <v>-240</v>
      </c>
      <c r="P21" s="18">
        <f t="shared" si="15"/>
        <v>-159.58333333333331</v>
      </c>
      <c r="Q21" s="17"/>
      <c r="R21" s="16" t="str">
        <f>INDEX([1]CSDL!$E:$E,MATCH(X21,[1]CSDL!$A:$A,0))</f>
        <v>KHOA CÔNG NGHỆ THÔNG TIN</v>
      </c>
      <c r="X21" s="15" t="s">
        <v>88</v>
      </c>
    </row>
    <row r="22" spans="1:24" ht="27" customHeight="1" x14ac:dyDescent="0.15">
      <c r="A22" s="32"/>
      <c r="B22" s="31" t="s">
        <v>87</v>
      </c>
      <c r="C22" s="30" t="s">
        <v>72</v>
      </c>
      <c r="D22" s="29" t="s">
        <v>5</v>
      </c>
      <c r="E22" s="28">
        <f t="shared" si="12"/>
        <v>420</v>
      </c>
      <c r="F22" s="27">
        <f>IF(D22="",100,INDEX([1]CSDL!$AP$2:$AP$51,MATCH(D22,[1]CSDL!$AO$2:$AO$51,0)))</f>
        <v>100</v>
      </c>
      <c r="G22" s="23">
        <f t="shared" si="7"/>
        <v>270</v>
      </c>
      <c r="H22" s="26">
        <f t="shared" si="11"/>
        <v>150</v>
      </c>
      <c r="I22" s="25">
        <f t="shared" si="13"/>
        <v>809.83333333333337</v>
      </c>
      <c r="J22" s="24">
        <v>569</v>
      </c>
      <c r="K22" s="23">
        <v>191.67</v>
      </c>
      <c r="L22" s="22">
        <v>150</v>
      </c>
      <c r="M22" s="21">
        <v>90.833333333333329</v>
      </c>
      <c r="N22" s="20"/>
      <c r="O22" s="19">
        <f t="shared" si="14"/>
        <v>299.00000000000006</v>
      </c>
      <c r="P22" s="18">
        <f t="shared" si="15"/>
        <v>389.83333333333337</v>
      </c>
      <c r="Q22" s="17"/>
      <c r="R22" s="16" t="str">
        <f>INDEX([1]CSDL!$E:$E,MATCH(X22,[1]CSDL!$A:$A,0))</f>
        <v>KHOA CÔNG NGHỆ THÔNG TIN</v>
      </c>
      <c r="X22" s="15" t="s">
        <v>86</v>
      </c>
    </row>
    <row r="23" spans="1:24" ht="39" x14ac:dyDescent="0.15">
      <c r="A23" s="32"/>
      <c r="B23" s="31" t="s">
        <v>85</v>
      </c>
      <c r="C23" s="30" t="s">
        <v>72</v>
      </c>
      <c r="D23" s="29" t="s">
        <v>5</v>
      </c>
      <c r="E23" s="28">
        <f t="shared" si="12"/>
        <v>420</v>
      </c>
      <c r="F23" s="27">
        <f>IF(D23="",100,INDEX([1]CSDL!$AP$2:$AP$51,MATCH(D23,[1]CSDL!$AO$2:$AO$51,0)))</f>
        <v>100</v>
      </c>
      <c r="G23" s="23">
        <f t="shared" si="7"/>
        <v>270</v>
      </c>
      <c r="H23" s="26">
        <f t="shared" si="11"/>
        <v>150</v>
      </c>
      <c r="I23" s="25">
        <f t="shared" si="13"/>
        <v>779.91666666666663</v>
      </c>
      <c r="J23" s="24">
        <v>502</v>
      </c>
      <c r="K23" s="23">
        <v>150</v>
      </c>
      <c r="L23" s="22">
        <v>150</v>
      </c>
      <c r="M23" s="21">
        <v>77.916666666666671</v>
      </c>
      <c r="N23" s="20">
        <f>20*2.5</f>
        <v>50</v>
      </c>
      <c r="O23" s="19">
        <f t="shared" si="14"/>
        <v>281.99999999999994</v>
      </c>
      <c r="P23" s="18">
        <f t="shared" si="15"/>
        <v>359.91666666666663</v>
      </c>
      <c r="Q23" s="33" t="s">
        <v>17</v>
      </c>
      <c r="R23" s="16" t="str">
        <f>INDEX([1]CSDL!$E:$E,MATCH(X23,[1]CSDL!$A:$A,0))</f>
        <v>KHOA CÔNG NGHỆ THÔNG TIN</v>
      </c>
      <c r="X23" s="15" t="s">
        <v>84</v>
      </c>
    </row>
    <row r="24" spans="1:24" ht="27" customHeight="1" x14ac:dyDescent="0.15">
      <c r="A24" s="32"/>
      <c r="B24" s="31" t="s">
        <v>83</v>
      </c>
      <c r="C24" s="30" t="s">
        <v>72</v>
      </c>
      <c r="D24" s="29" t="s">
        <v>5</v>
      </c>
      <c r="E24" s="28">
        <f t="shared" si="12"/>
        <v>420</v>
      </c>
      <c r="F24" s="27">
        <f>IF(D24="",100,INDEX([1]CSDL!$AP$2:$AP$51,MATCH(D24,[1]CSDL!$AO$2:$AO$51,0)))</f>
        <v>100</v>
      </c>
      <c r="G24" s="23">
        <f t="shared" si="7"/>
        <v>270</v>
      </c>
      <c r="H24" s="26">
        <f t="shared" si="11"/>
        <v>150</v>
      </c>
      <c r="I24" s="25">
        <f t="shared" si="13"/>
        <v>360</v>
      </c>
      <c r="J24" s="24">
        <v>360</v>
      </c>
      <c r="K24" s="23">
        <v>0</v>
      </c>
      <c r="L24" s="22">
        <v>0</v>
      </c>
      <c r="M24" s="21">
        <v>0</v>
      </c>
      <c r="N24" s="20"/>
      <c r="O24" s="19">
        <f t="shared" si="14"/>
        <v>-60</v>
      </c>
      <c r="P24" s="18">
        <f t="shared" si="15"/>
        <v>-60</v>
      </c>
      <c r="Q24" s="17"/>
      <c r="R24" s="16" t="str">
        <f>INDEX([1]CSDL!$E:$E,MATCH(X24,[1]CSDL!$A:$A,0))</f>
        <v>KHOA CÔNG NGHỆ THÔNG TIN</v>
      </c>
      <c r="X24" s="15" t="s">
        <v>82</v>
      </c>
    </row>
    <row r="25" spans="1:24" ht="27" customHeight="1" x14ac:dyDescent="0.15">
      <c r="A25" s="32"/>
      <c r="B25" s="31" t="s">
        <v>81</v>
      </c>
      <c r="C25" s="30" t="s">
        <v>72</v>
      </c>
      <c r="D25" s="29" t="s">
        <v>5</v>
      </c>
      <c r="E25" s="28">
        <f t="shared" si="12"/>
        <v>420</v>
      </c>
      <c r="F25" s="27">
        <f>IF(D25="",100,INDEX([1]CSDL!$AP$2:$AP$51,MATCH(D25,[1]CSDL!$AO$2:$AO$51,0)))</f>
        <v>100</v>
      </c>
      <c r="G25" s="23">
        <f t="shared" si="7"/>
        <v>270</v>
      </c>
      <c r="H25" s="26">
        <f t="shared" si="11"/>
        <v>150</v>
      </c>
      <c r="I25" s="25">
        <f t="shared" si="13"/>
        <v>804.75</v>
      </c>
      <c r="J25" s="24">
        <v>561</v>
      </c>
      <c r="K25" s="23">
        <v>236.93</v>
      </c>
      <c r="L25" s="22">
        <v>150</v>
      </c>
      <c r="M25" s="21">
        <v>93.75</v>
      </c>
      <c r="N25" s="20"/>
      <c r="O25" s="19">
        <f t="shared" si="14"/>
        <v>291</v>
      </c>
      <c r="P25" s="18">
        <f t="shared" si="15"/>
        <v>384.75</v>
      </c>
      <c r="Q25" s="17"/>
      <c r="R25" s="16" t="str">
        <f>INDEX([1]CSDL!$E:$E,MATCH(X25,[1]CSDL!$A:$A,0))</f>
        <v>KHOA CÔNG NGHỆ THÔNG TIN</v>
      </c>
      <c r="X25" s="15" t="s">
        <v>80</v>
      </c>
    </row>
    <row r="26" spans="1:24" ht="27" customHeight="1" x14ac:dyDescent="0.15">
      <c r="A26" s="32"/>
      <c r="B26" s="31" t="s">
        <v>79</v>
      </c>
      <c r="C26" s="30" t="s">
        <v>72</v>
      </c>
      <c r="D26" s="29" t="s">
        <v>5</v>
      </c>
      <c r="E26" s="28">
        <f t="shared" si="12"/>
        <v>420</v>
      </c>
      <c r="F26" s="27">
        <f>IF(D26="",100,INDEX([1]CSDL!$AP$2:$AP$51,MATCH(D26,[1]CSDL!$AO$2:$AO$51,0)))</f>
        <v>100</v>
      </c>
      <c r="G26" s="23">
        <f t="shared" si="7"/>
        <v>270</v>
      </c>
      <c r="H26" s="26">
        <f t="shared" si="11"/>
        <v>150</v>
      </c>
      <c r="I26" s="25">
        <f t="shared" si="13"/>
        <v>761.33333333333337</v>
      </c>
      <c r="J26" s="24">
        <v>708</v>
      </c>
      <c r="K26" s="23">
        <v>0</v>
      </c>
      <c r="L26" s="22">
        <v>0</v>
      </c>
      <c r="M26" s="21">
        <v>53.333333333333336</v>
      </c>
      <c r="N26" s="20"/>
      <c r="O26" s="19">
        <f t="shared" si="14"/>
        <v>288.00000000000006</v>
      </c>
      <c r="P26" s="18">
        <f t="shared" si="15"/>
        <v>341.33333333333337</v>
      </c>
      <c r="Q26" s="17"/>
      <c r="R26" s="16" t="str">
        <f>INDEX([1]CSDL!$E:$E,MATCH(X26,[1]CSDL!$A:$A,0))</f>
        <v>KHOA CÔNG NGHỆ THÔNG TIN</v>
      </c>
      <c r="X26" s="15" t="s">
        <v>78</v>
      </c>
    </row>
    <row r="27" spans="1:24" ht="27" customHeight="1" x14ac:dyDescent="0.15">
      <c r="A27" s="32"/>
      <c r="B27" s="31" t="s">
        <v>77</v>
      </c>
      <c r="C27" s="30" t="s">
        <v>72</v>
      </c>
      <c r="D27" s="29" t="s">
        <v>8</v>
      </c>
      <c r="E27" s="28">
        <f t="shared" si="12"/>
        <v>94.5</v>
      </c>
      <c r="F27" s="27">
        <f>IF(D27="",100,INDEX([1]CSDL!$AP$2:$AP$51,MATCH(D27,[1]CSDL!$AO$2:$AO$51,0)))</f>
        <v>35</v>
      </c>
      <c r="G27" s="23">
        <f t="shared" si="7"/>
        <v>94.5</v>
      </c>
      <c r="H27" s="26">
        <v>0</v>
      </c>
      <c r="I27" s="25">
        <f t="shared" si="13"/>
        <v>0</v>
      </c>
      <c r="J27" s="24">
        <v>0</v>
      </c>
      <c r="K27" s="23">
        <v>0</v>
      </c>
      <c r="L27" s="22">
        <v>0</v>
      </c>
      <c r="M27" s="21">
        <v>0</v>
      </c>
      <c r="N27" s="20"/>
      <c r="O27" s="19">
        <f t="shared" si="14"/>
        <v>-94.5</v>
      </c>
      <c r="P27" s="18">
        <f t="shared" si="15"/>
        <v>-94.5</v>
      </c>
      <c r="Q27" s="17"/>
      <c r="R27" s="16" t="str">
        <f>INDEX([1]CSDL!$E:$E,MATCH(X27,[1]CSDL!$A:$A,0))</f>
        <v>KHOA CÔNG NGHỆ THÔNG TIN</v>
      </c>
      <c r="X27" s="15" t="s">
        <v>76</v>
      </c>
    </row>
    <row r="28" spans="1:24" ht="27" customHeight="1" x14ac:dyDescent="0.15">
      <c r="A28" s="32"/>
      <c r="B28" s="31" t="s">
        <v>75</v>
      </c>
      <c r="C28" s="30" t="s">
        <v>72</v>
      </c>
      <c r="D28" s="29" t="s">
        <v>5</v>
      </c>
      <c r="E28" s="28">
        <f t="shared" si="12"/>
        <v>420</v>
      </c>
      <c r="F28" s="27">
        <f>IF(D28="",100,INDEX([1]CSDL!$AP$2:$AP$51,MATCH(D28,[1]CSDL!$AO$2:$AO$51,0)))</f>
        <v>100</v>
      </c>
      <c r="G28" s="23">
        <f t="shared" si="7"/>
        <v>270</v>
      </c>
      <c r="H28" s="26">
        <f t="shared" ref="H28:H46" si="16">IF(OR(LEFT(C28,2)="BM",LEFT(C28,2)="bm"),150,0)</f>
        <v>150</v>
      </c>
      <c r="I28" s="25">
        <f t="shared" si="13"/>
        <v>0</v>
      </c>
      <c r="J28" s="24">
        <v>0</v>
      </c>
      <c r="K28" s="23">
        <v>0</v>
      </c>
      <c r="L28" s="22">
        <v>0</v>
      </c>
      <c r="M28" s="21">
        <v>0</v>
      </c>
      <c r="N28" s="20"/>
      <c r="O28" s="19">
        <f t="shared" si="14"/>
        <v>-420</v>
      </c>
      <c r="P28" s="18">
        <f t="shared" si="15"/>
        <v>-420</v>
      </c>
      <c r="Q28" s="17"/>
      <c r="R28" s="16" t="str">
        <f>INDEX([1]CSDL!$E:$E,MATCH(X28,[1]CSDL!$A:$A,0))</f>
        <v>KHOA CÔNG NGHỆ THÔNG TIN</v>
      </c>
      <c r="X28" s="15" t="s">
        <v>74</v>
      </c>
    </row>
    <row r="29" spans="1:24" ht="27" customHeight="1" x14ac:dyDescent="0.15">
      <c r="A29" s="32"/>
      <c r="B29" s="31" t="s">
        <v>73</v>
      </c>
      <c r="C29" s="30" t="s">
        <v>72</v>
      </c>
      <c r="D29" s="29" t="s">
        <v>5</v>
      </c>
      <c r="E29" s="28">
        <f t="shared" si="12"/>
        <v>420</v>
      </c>
      <c r="F29" s="27">
        <f>IF(D29="",100,INDEX([1]CSDL!$AP$2:$AP$51,MATCH(D29,[1]CSDL!$AO$2:$AO$51,0)))</f>
        <v>100</v>
      </c>
      <c r="G29" s="23">
        <f t="shared" si="7"/>
        <v>270</v>
      </c>
      <c r="H29" s="26">
        <f t="shared" si="16"/>
        <v>150</v>
      </c>
      <c r="I29" s="25">
        <f t="shared" si="13"/>
        <v>216</v>
      </c>
      <c r="J29" s="24">
        <v>216</v>
      </c>
      <c r="K29" s="23">
        <v>0</v>
      </c>
      <c r="L29" s="22">
        <v>0</v>
      </c>
      <c r="M29" s="21">
        <v>0</v>
      </c>
      <c r="N29" s="20"/>
      <c r="O29" s="19">
        <f t="shared" si="14"/>
        <v>-204</v>
      </c>
      <c r="P29" s="18">
        <f t="shared" si="15"/>
        <v>-204</v>
      </c>
      <c r="Q29" s="17"/>
      <c r="R29" s="16" t="str">
        <f>INDEX([1]CSDL!$E:$E,MATCH(X29,[1]CSDL!$A:$A,0))</f>
        <v>KHOA CÔNG NGHỆ THÔNG TIN</v>
      </c>
      <c r="X29" s="15" t="s">
        <v>71</v>
      </c>
    </row>
    <row r="30" spans="1:24" ht="78" x14ac:dyDescent="0.15">
      <c r="A30" s="32"/>
      <c r="B30" s="31" t="s">
        <v>70</v>
      </c>
      <c r="C30" s="30" t="s">
        <v>55</v>
      </c>
      <c r="D30" s="29" t="s">
        <v>16</v>
      </c>
      <c r="E30" s="28">
        <f t="shared" si="12"/>
        <v>366</v>
      </c>
      <c r="F30" s="27">
        <f>IF(D30="",100,INDEX([1]CSDL!$AP$2:$AP$51,MATCH(D30,[1]CSDL!$AO$2:$AO$51,0)))</f>
        <v>80</v>
      </c>
      <c r="G30" s="23">
        <f t="shared" si="7"/>
        <v>216</v>
      </c>
      <c r="H30" s="26">
        <f t="shared" si="16"/>
        <v>150</v>
      </c>
      <c r="I30" s="25">
        <f t="shared" si="13"/>
        <v>788.41666666666663</v>
      </c>
      <c r="J30" s="24">
        <v>604</v>
      </c>
      <c r="K30" s="23">
        <v>54</v>
      </c>
      <c r="L30" s="22">
        <v>54</v>
      </c>
      <c r="M30" s="21">
        <v>122.91666666666667</v>
      </c>
      <c r="N30" s="20">
        <f>2*2.5+1*2.5</f>
        <v>7.5</v>
      </c>
      <c r="O30" s="19">
        <f t="shared" si="14"/>
        <v>299.49999999999994</v>
      </c>
      <c r="P30" s="18">
        <f t="shared" si="15"/>
        <v>422.41666666666663</v>
      </c>
      <c r="Q30" s="17" t="s">
        <v>69</v>
      </c>
      <c r="R30" s="16" t="str">
        <f>INDEX([1]CSDL!$E:$E,MATCH(X30,[1]CSDL!$A:$A,0))</f>
        <v>KHOA CÔNG NGHỆ THÔNG TIN</v>
      </c>
      <c r="X30" s="15" t="s">
        <v>68</v>
      </c>
    </row>
    <row r="31" spans="1:24" ht="91" x14ac:dyDescent="0.15">
      <c r="A31" s="32"/>
      <c r="B31" s="31" t="s">
        <v>67</v>
      </c>
      <c r="C31" s="30" t="s">
        <v>55</v>
      </c>
      <c r="D31" s="29" t="s">
        <v>5</v>
      </c>
      <c r="E31" s="28">
        <f t="shared" si="12"/>
        <v>420</v>
      </c>
      <c r="F31" s="27">
        <f>IF(D31="",100,INDEX([1]CSDL!$AP$2:$AP$51,MATCH(D31,[1]CSDL!$AO$2:$AO$51,0)))</f>
        <v>100</v>
      </c>
      <c r="G31" s="23">
        <f t="shared" si="7"/>
        <v>270</v>
      </c>
      <c r="H31" s="26">
        <f t="shared" si="16"/>
        <v>150</v>
      </c>
      <c r="I31" s="25">
        <f t="shared" si="13"/>
        <v>771.77777777777783</v>
      </c>
      <c r="J31" s="24">
        <v>609</v>
      </c>
      <c r="K31" s="23">
        <v>52.777777777777779</v>
      </c>
      <c r="L31" s="22">
        <v>52.777777777777779</v>
      </c>
      <c r="M31" s="21">
        <v>55</v>
      </c>
      <c r="N31" s="20">
        <f>20*2.5+2*2.5</f>
        <v>55</v>
      </c>
      <c r="O31" s="19">
        <f t="shared" si="14"/>
        <v>296.77777777777783</v>
      </c>
      <c r="P31" s="18">
        <f t="shared" si="15"/>
        <v>351.77777777777783</v>
      </c>
      <c r="Q31" s="17" t="s">
        <v>66</v>
      </c>
      <c r="R31" s="16" t="str">
        <f>INDEX([1]CSDL!$E:$E,MATCH(X31,[1]CSDL!$A:$A,0))</f>
        <v>KHOA CÔNG NGHỆ THÔNG TIN</v>
      </c>
      <c r="X31" s="15" t="s">
        <v>65</v>
      </c>
    </row>
    <row r="32" spans="1:24" ht="27" customHeight="1" x14ac:dyDescent="0.15">
      <c r="A32" s="32"/>
      <c r="B32" s="31" t="s">
        <v>64</v>
      </c>
      <c r="C32" s="30" t="s">
        <v>55</v>
      </c>
      <c r="D32" s="29" t="s">
        <v>5</v>
      </c>
      <c r="E32" s="28">
        <f t="shared" si="12"/>
        <v>420</v>
      </c>
      <c r="F32" s="27">
        <f>IF(D32="",100,INDEX([1]CSDL!$AP$2:$AP$51,MATCH(D32,[1]CSDL!$AO$2:$AO$51,0)))</f>
        <v>100</v>
      </c>
      <c r="G32" s="23">
        <f t="shared" si="7"/>
        <v>270</v>
      </c>
      <c r="H32" s="26">
        <f t="shared" si="16"/>
        <v>150</v>
      </c>
      <c r="I32" s="25">
        <f t="shared" si="13"/>
        <v>817.05555555555554</v>
      </c>
      <c r="J32" s="24">
        <v>644</v>
      </c>
      <c r="K32" s="23">
        <v>55.555555555555557</v>
      </c>
      <c r="L32" s="22">
        <v>55.555555555555557</v>
      </c>
      <c r="M32" s="21">
        <v>117.5</v>
      </c>
      <c r="N32" s="20"/>
      <c r="O32" s="19">
        <f t="shared" si="14"/>
        <v>279.55555555555554</v>
      </c>
      <c r="P32" s="18">
        <f t="shared" si="15"/>
        <v>397.05555555555554</v>
      </c>
      <c r="Q32" s="17"/>
      <c r="R32" s="16" t="str">
        <f>INDEX([1]CSDL!$E:$E,MATCH(X32,[1]CSDL!$A:$A,0))</f>
        <v>KHOA CÔNG NGHỆ THÔNG TIN</v>
      </c>
      <c r="X32" s="15" t="s">
        <v>63</v>
      </c>
    </row>
    <row r="33" spans="1:24" ht="65" x14ac:dyDescent="0.15">
      <c r="A33" s="32"/>
      <c r="B33" s="31" t="s">
        <v>62</v>
      </c>
      <c r="C33" s="30" t="s">
        <v>55</v>
      </c>
      <c r="D33" s="29" t="s">
        <v>5</v>
      </c>
      <c r="E33" s="28">
        <f t="shared" si="12"/>
        <v>285</v>
      </c>
      <c r="F33" s="27">
        <v>50</v>
      </c>
      <c r="G33" s="23">
        <f t="shared" si="7"/>
        <v>135</v>
      </c>
      <c r="H33" s="26">
        <f t="shared" si="16"/>
        <v>150</v>
      </c>
      <c r="I33" s="25">
        <f t="shared" si="13"/>
        <v>729.5</v>
      </c>
      <c r="J33" s="24">
        <v>612</v>
      </c>
      <c r="K33" s="23">
        <v>0</v>
      </c>
      <c r="L33" s="22">
        <v>0</v>
      </c>
      <c r="M33" s="21">
        <v>67.5</v>
      </c>
      <c r="N33" s="20">
        <f>20*2.5</f>
        <v>50</v>
      </c>
      <c r="O33" s="19">
        <f t="shared" si="14"/>
        <v>377</v>
      </c>
      <c r="P33" s="18">
        <f t="shared" si="15"/>
        <v>444.5</v>
      </c>
      <c r="Q33" s="17" t="s">
        <v>61</v>
      </c>
      <c r="R33" s="16" t="str">
        <f>INDEX([1]CSDL!$E:$E,MATCH(X33,[1]CSDL!$A:$A,0))</f>
        <v>KHOA CÔNG NGHỆ THÔNG TIN</v>
      </c>
      <c r="X33" s="15" t="s">
        <v>60</v>
      </c>
    </row>
    <row r="34" spans="1:24" ht="104" x14ac:dyDescent="0.15">
      <c r="A34" s="32"/>
      <c r="B34" s="31" t="s">
        <v>59</v>
      </c>
      <c r="C34" s="30" t="s">
        <v>55</v>
      </c>
      <c r="D34" s="29" t="s">
        <v>5</v>
      </c>
      <c r="E34" s="28">
        <f t="shared" si="12"/>
        <v>285</v>
      </c>
      <c r="F34" s="27">
        <v>50</v>
      </c>
      <c r="G34" s="23">
        <f t="shared" si="7"/>
        <v>135</v>
      </c>
      <c r="H34" s="26">
        <f t="shared" si="16"/>
        <v>150</v>
      </c>
      <c r="I34" s="25">
        <f t="shared" si="13"/>
        <v>659.5</v>
      </c>
      <c r="J34" s="24">
        <v>516</v>
      </c>
      <c r="K34" s="23">
        <v>37.5</v>
      </c>
      <c r="L34" s="22">
        <v>37.5</v>
      </c>
      <c r="M34" s="21">
        <v>42.5</v>
      </c>
      <c r="N34" s="20">
        <f>20*2.5+10%*G34</f>
        <v>63.5</v>
      </c>
      <c r="O34" s="19">
        <f t="shared" si="14"/>
        <v>332</v>
      </c>
      <c r="P34" s="18">
        <f t="shared" si="15"/>
        <v>374.5</v>
      </c>
      <c r="Q34" s="17" t="s">
        <v>58</v>
      </c>
      <c r="R34" s="16" t="str">
        <f>INDEX([1]CSDL!$E:$E,MATCH(X34,[1]CSDL!$A:$A,0))</f>
        <v>KHOA CÔNG NGHỆ THÔNG TIN</v>
      </c>
      <c r="X34" s="15" t="s">
        <v>57</v>
      </c>
    </row>
    <row r="35" spans="1:24" ht="27" customHeight="1" x14ac:dyDescent="0.15">
      <c r="A35" s="32"/>
      <c r="B35" s="31" t="s">
        <v>56</v>
      </c>
      <c r="C35" s="30" t="s">
        <v>55</v>
      </c>
      <c r="D35" s="29" t="s">
        <v>5</v>
      </c>
      <c r="E35" s="28">
        <f t="shared" si="12"/>
        <v>420</v>
      </c>
      <c r="F35" s="27">
        <f>IF(D35="",100,INDEX([1]CSDL!$AP$2:$AP$51,MATCH(D35,[1]CSDL!$AO$2:$AO$51,0)))</f>
        <v>100</v>
      </c>
      <c r="G35" s="23">
        <f t="shared" si="7"/>
        <v>270</v>
      </c>
      <c r="H35" s="26">
        <f t="shared" si="16"/>
        <v>150</v>
      </c>
      <c r="I35" s="25">
        <f t="shared" si="13"/>
        <v>0</v>
      </c>
      <c r="J35" s="24">
        <v>0</v>
      </c>
      <c r="K35" s="23">
        <v>0</v>
      </c>
      <c r="L35" s="22">
        <v>0</v>
      </c>
      <c r="M35" s="21">
        <v>0</v>
      </c>
      <c r="N35" s="20"/>
      <c r="O35" s="19">
        <f t="shared" si="14"/>
        <v>-420</v>
      </c>
      <c r="P35" s="18">
        <f t="shared" si="15"/>
        <v>-420</v>
      </c>
      <c r="Q35" s="17"/>
      <c r="R35" s="16" t="str">
        <f>INDEX([1]CSDL!$E:$E,MATCH(X35,[1]CSDL!$A:$A,0))</f>
        <v>KHOA CÔNG NGHỆ THÔNG TIN</v>
      </c>
      <c r="X35" s="15" t="s">
        <v>54</v>
      </c>
    </row>
    <row r="36" spans="1:24" ht="27" customHeight="1" x14ac:dyDescent="0.15">
      <c r="A36" s="32"/>
      <c r="B36" s="31" t="s">
        <v>53</v>
      </c>
      <c r="C36" s="30" t="s">
        <v>35</v>
      </c>
      <c r="D36" s="29" t="s">
        <v>5</v>
      </c>
      <c r="E36" s="28">
        <f t="shared" si="12"/>
        <v>420</v>
      </c>
      <c r="F36" s="27">
        <f>IF(D36="",100,INDEX([1]CSDL!$AP$2:$AP$51,MATCH(D36,[1]CSDL!$AO$2:$AO$51,0)))</f>
        <v>100</v>
      </c>
      <c r="G36" s="23">
        <f t="shared" si="7"/>
        <v>270</v>
      </c>
      <c r="H36" s="26">
        <f t="shared" si="16"/>
        <v>150</v>
      </c>
      <c r="I36" s="25">
        <f t="shared" si="13"/>
        <v>763.47222222222217</v>
      </c>
      <c r="J36" s="24">
        <v>638.75</v>
      </c>
      <c r="K36" s="23">
        <v>55.555555555555557</v>
      </c>
      <c r="L36" s="22">
        <v>55.555555555555557</v>
      </c>
      <c r="M36" s="21">
        <v>69.166666666666671</v>
      </c>
      <c r="N36" s="20"/>
      <c r="O36" s="19">
        <f t="shared" si="14"/>
        <v>274.30555555555549</v>
      </c>
      <c r="P36" s="18">
        <f t="shared" si="15"/>
        <v>343.47222222222217</v>
      </c>
      <c r="Q36" s="17"/>
      <c r="R36" s="16" t="str">
        <f>INDEX([1]CSDL!$E:$E,MATCH(X36,[1]CSDL!$A:$A,0))</f>
        <v>KHOA CÔNG NGHỆ THÔNG TIN</v>
      </c>
      <c r="X36" s="15" t="s">
        <v>52</v>
      </c>
    </row>
    <row r="37" spans="1:24" ht="52" x14ac:dyDescent="0.15">
      <c r="A37" s="32"/>
      <c r="B37" s="31" t="s">
        <v>51</v>
      </c>
      <c r="C37" s="30" t="s">
        <v>35</v>
      </c>
      <c r="D37" s="29" t="s">
        <v>5</v>
      </c>
      <c r="E37" s="28">
        <f t="shared" si="12"/>
        <v>420</v>
      </c>
      <c r="F37" s="27">
        <f>IF(D37="",100,INDEX([1]CSDL!$AP$2:$AP$51,MATCH(D37,[1]CSDL!$AO$2:$AO$51,0)))</f>
        <v>100</v>
      </c>
      <c r="G37" s="23">
        <f t="shared" si="7"/>
        <v>270</v>
      </c>
      <c r="H37" s="26">
        <f t="shared" si="16"/>
        <v>150</v>
      </c>
      <c r="I37" s="25">
        <f t="shared" si="13"/>
        <v>767.97222222222217</v>
      </c>
      <c r="J37" s="24">
        <v>451.75</v>
      </c>
      <c r="K37" s="23">
        <v>55.555555555555557</v>
      </c>
      <c r="L37" s="22">
        <v>55.555555555555557</v>
      </c>
      <c r="M37" s="21">
        <v>69.166666666666671</v>
      </c>
      <c r="N37" s="20">
        <f>55*2.5+20%*G37</f>
        <v>191.5</v>
      </c>
      <c r="O37" s="19">
        <f t="shared" si="14"/>
        <v>278.80555555555549</v>
      </c>
      <c r="P37" s="18">
        <f t="shared" si="15"/>
        <v>347.97222222222217</v>
      </c>
      <c r="Q37" s="17" t="s">
        <v>50</v>
      </c>
      <c r="R37" s="16" t="str">
        <f>INDEX([1]CSDL!$E:$E,MATCH(X37,[1]CSDL!$A:$A,0))</f>
        <v>KHOA CÔNG NGHỆ THÔNG TIN</v>
      </c>
      <c r="X37" s="15" t="s">
        <v>49</v>
      </c>
    </row>
    <row r="38" spans="1:24" ht="39" x14ac:dyDescent="0.15">
      <c r="A38" s="32"/>
      <c r="B38" s="31" t="s">
        <v>48</v>
      </c>
      <c r="C38" s="30" t="s">
        <v>35</v>
      </c>
      <c r="D38" s="29" t="s">
        <v>5</v>
      </c>
      <c r="E38" s="28">
        <f t="shared" si="12"/>
        <v>420</v>
      </c>
      <c r="F38" s="27">
        <f>IF(D38="",100,INDEX([1]CSDL!$AP$2:$AP$51,MATCH(D38,[1]CSDL!$AO$2:$AO$51,0)))</f>
        <v>100</v>
      </c>
      <c r="G38" s="23">
        <f t="shared" si="7"/>
        <v>270</v>
      </c>
      <c r="H38" s="26">
        <f t="shared" si="16"/>
        <v>150</v>
      </c>
      <c r="I38" s="25">
        <f t="shared" si="13"/>
        <v>817.51666666666665</v>
      </c>
      <c r="J38" s="24">
        <v>686.25</v>
      </c>
      <c r="K38" s="23">
        <v>25</v>
      </c>
      <c r="L38" s="22">
        <v>25</v>
      </c>
      <c r="M38" s="21">
        <v>44.166666666666664</v>
      </c>
      <c r="N38" s="20">
        <f>G38*10%*3/10+20%*G38</f>
        <v>62.1</v>
      </c>
      <c r="O38" s="19">
        <f t="shared" si="14"/>
        <v>353.34999999999997</v>
      </c>
      <c r="P38" s="18">
        <f t="shared" si="15"/>
        <v>397.51666666666665</v>
      </c>
      <c r="Q38" s="17" t="s">
        <v>47</v>
      </c>
      <c r="R38" s="16" t="str">
        <f>INDEX([1]CSDL!$E:$E,MATCH(X38,[1]CSDL!$A:$A,0))</f>
        <v>KHOA CÔNG NGHỆ THÔNG TIN</v>
      </c>
      <c r="X38" s="15" t="s">
        <v>46</v>
      </c>
    </row>
    <row r="39" spans="1:24" ht="91" x14ac:dyDescent="0.15">
      <c r="A39" s="32"/>
      <c r="B39" s="31" t="s">
        <v>45</v>
      </c>
      <c r="C39" s="30" t="s">
        <v>35</v>
      </c>
      <c r="D39" s="29" t="s">
        <v>5</v>
      </c>
      <c r="E39" s="28">
        <f t="shared" si="12"/>
        <v>420</v>
      </c>
      <c r="F39" s="27">
        <f>IF(D39="",100,INDEX([1]CSDL!$AP$2:$AP$51,MATCH(D39,[1]CSDL!$AO$2:$AO$51,0)))</f>
        <v>100</v>
      </c>
      <c r="G39" s="23">
        <f t="shared" si="7"/>
        <v>270</v>
      </c>
      <c r="H39" s="26">
        <f t="shared" si="16"/>
        <v>150</v>
      </c>
      <c r="I39" s="25">
        <f t="shared" si="13"/>
        <v>866.01666666666665</v>
      </c>
      <c r="J39" s="24">
        <v>528.75</v>
      </c>
      <c r="K39" s="23">
        <v>55.6</v>
      </c>
      <c r="L39" s="22">
        <v>55.6</v>
      </c>
      <c r="M39" s="21">
        <v>94.166666666666671</v>
      </c>
      <c r="N39" s="20">
        <f>20*2.5+55*2.5</f>
        <v>187.5</v>
      </c>
      <c r="O39" s="19">
        <f t="shared" si="14"/>
        <v>351.84999999999997</v>
      </c>
      <c r="P39" s="18">
        <f t="shared" si="15"/>
        <v>446.01666666666665</v>
      </c>
      <c r="Q39" s="17" t="s">
        <v>44</v>
      </c>
      <c r="R39" s="16" t="str">
        <f>INDEX([1]CSDL!$E:$E,MATCH(X39,[1]CSDL!$A:$A,0))</f>
        <v>KHOA CÔNG NGHỆ THÔNG TIN</v>
      </c>
      <c r="X39" s="15" t="s">
        <v>43</v>
      </c>
    </row>
    <row r="40" spans="1:24" ht="143" x14ac:dyDescent="0.15">
      <c r="A40" s="32"/>
      <c r="B40" s="31" t="s">
        <v>42</v>
      </c>
      <c r="C40" s="30" t="s">
        <v>35</v>
      </c>
      <c r="D40" s="29" t="s">
        <v>5</v>
      </c>
      <c r="E40" s="28">
        <f t="shared" si="12"/>
        <v>420</v>
      </c>
      <c r="F40" s="27">
        <f>IF(D40="",100,INDEX([1]CSDL!$AP$2:$AP$51,MATCH(D40,[1]CSDL!$AO$2:$AO$51,0)))</f>
        <v>100</v>
      </c>
      <c r="G40" s="23">
        <f t="shared" si="7"/>
        <v>270</v>
      </c>
      <c r="H40" s="26">
        <f t="shared" si="16"/>
        <v>150</v>
      </c>
      <c r="I40" s="25">
        <f t="shared" si="13"/>
        <v>797.08333333333337</v>
      </c>
      <c r="J40" s="24">
        <v>503.75</v>
      </c>
      <c r="K40" s="23">
        <v>132.5</v>
      </c>
      <c r="L40" s="22">
        <v>132.5</v>
      </c>
      <c r="M40" s="21">
        <v>105.83333333333333</v>
      </c>
      <c r="N40" s="20">
        <f>19*2.5+2*2.5+1*2.5</f>
        <v>55</v>
      </c>
      <c r="O40" s="19">
        <f t="shared" si="14"/>
        <v>271.25000000000006</v>
      </c>
      <c r="P40" s="18">
        <f t="shared" si="15"/>
        <v>377.08333333333337</v>
      </c>
      <c r="Q40" s="17" t="s">
        <v>41</v>
      </c>
      <c r="R40" s="16" t="str">
        <f>INDEX([1]CSDL!$E:$E,MATCH(X40,[1]CSDL!$A:$A,0))</f>
        <v>KHOA CÔNG NGHỆ THÔNG TIN</v>
      </c>
      <c r="X40" s="15" t="s">
        <v>40</v>
      </c>
    </row>
    <row r="41" spans="1:24" ht="104" x14ac:dyDescent="0.15">
      <c r="A41" s="32"/>
      <c r="B41" s="31" t="s">
        <v>39</v>
      </c>
      <c r="C41" s="30" t="s">
        <v>35</v>
      </c>
      <c r="D41" s="29" t="s">
        <v>5</v>
      </c>
      <c r="E41" s="28">
        <f t="shared" si="12"/>
        <v>420</v>
      </c>
      <c r="F41" s="27">
        <f>IF(D41="",100,INDEX([1]CSDL!$AP$2:$AP$51,MATCH(D41,[1]CSDL!$AO$2:$AO$51,0)))</f>
        <v>100</v>
      </c>
      <c r="G41" s="23">
        <f t="shared" si="7"/>
        <v>270</v>
      </c>
      <c r="H41" s="26">
        <f t="shared" si="16"/>
        <v>150</v>
      </c>
      <c r="I41" s="25">
        <f t="shared" si="13"/>
        <v>809.70833333333337</v>
      </c>
      <c r="J41" s="24">
        <v>509.5</v>
      </c>
      <c r="K41" s="23">
        <v>155</v>
      </c>
      <c r="L41" s="22">
        <v>150</v>
      </c>
      <c r="M41" s="21">
        <v>94.583333333333329</v>
      </c>
      <c r="N41" s="20">
        <f>(25%*G41-16.875)+2*2.5</f>
        <v>55.625</v>
      </c>
      <c r="O41" s="19">
        <f t="shared" si="14"/>
        <v>295.12500000000006</v>
      </c>
      <c r="P41" s="18">
        <f t="shared" si="15"/>
        <v>389.70833333333337</v>
      </c>
      <c r="Q41" s="17" t="s">
        <v>38</v>
      </c>
      <c r="R41" s="16" t="str">
        <f>INDEX([1]CSDL!$E:$E,MATCH(X41,[1]CSDL!$A:$A,0))</f>
        <v>KHOA CÔNG NGHỆ THÔNG TIN</v>
      </c>
      <c r="X41" s="15" t="s">
        <v>37</v>
      </c>
    </row>
    <row r="42" spans="1:24" ht="208" x14ac:dyDescent="0.15">
      <c r="A42" s="32"/>
      <c r="B42" s="31" t="s">
        <v>36</v>
      </c>
      <c r="C42" s="30" t="s">
        <v>35</v>
      </c>
      <c r="D42" s="29" t="s">
        <v>16</v>
      </c>
      <c r="E42" s="28">
        <f t="shared" si="12"/>
        <v>366</v>
      </c>
      <c r="F42" s="27">
        <f>IF(D42="",100,INDEX([1]CSDL!$AP$2:$AP$51,MATCH(D42,[1]CSDL!$AO$2:$AO$51,0)))</f>
        <v>80</v>
      </c>
      <c r="G42" s="23">
        <f t="shared" si="7"/>
        <v>216</v>
      </c>
      <c r="H42" s="26">
        <f t="shared" si="16"/>
        <v>150</v>
      </c>
      <c r="I42" s="25">
        <f t="shared" si="13"/>
        <v>791.29166666666663</v>
      </c>
      <c r="J42" s="24">
        <v>332.5</v>
      </c>
      <c r="K42" s="23">
        <v>581</v>
      </c>
      <c r="L42" s="22">
        <v>150</v>
      </c>
      <c r="M42" s="21">
        <v>156.66666666666666</v>
      </c>
      <c r="N42" s="20">
        <f>20*2.5+20*2.5+2*2.5+(25%*G42-16.875)+4*2.5</f>
        <v>152.125</v>
      </c>
      <c r="O42" s="19">
        <f t="shared" si="14"/>
        <v>268.625</v>
      </c>
      <c r="P42" s="18">
        <f t="shared" si="15"/>
        <v>425.29166666666663</v>
      </c>
      <c r="Q42" s="17" t="s">
        <v>34</v>
      </c>
      <c r="R42" s="16" t="str">
        <f>INDEX([1]CSDL!$E:$E,MATCH(X42,[1]CSDL!$A:$A,0))</f>
        <v>KHOA CÔNG NGHỆ THÔNG TIN</v>
      </c>
      <c r="X42" s="15" t="s">
        <v>33</v>
      </c>
    </row>
    <row r="43" spans="1:24" ht="27" customHeight="1" x14ac:dyDescent="0.15">
      <c r="A43" s="32"/>
      <c r="B43" s="31" t="s">
        <v>32</v>
      </c>
      <c r="C43" s="30" t="s">
        <v>22</v>
      </c>
      <c r="D43" s="29" t="s">
        <v>16</v>
      </c>
      <c r="E43" s="28">
        <f t="shared" si="12"/>
        <v>372.75</v>
      </c>
      <c r="F43" s="27">
        <f>(85+80)/2</f>
        <v>82.5</v>
      </c>
      <c r="G43" s="23">
        <f t="shared" si="7"/>
        <v>222.75</v>
      </c>
      <c r="H43" s="26">
        <f t="shared" si="16"/>
        <v>150</v>
      </c>
      <c r="I43" s="25">
        <f t="shared" si="13"/>
        <v>684.16666666666663</v>
      </c>
      <c r="J43" s="24">
        <v>465</v>
      </c>
      <c r="K43" s="23">
        <v>220</v>
      </c>
      <c r="L43" s="22">
        <v>150</v>
      </c>
      <c r="M43" s="21">
        <v>69.166666666666671</v>
      </c>
      <c r="N43" s="20"/>
      <c r="O43" s="19">
        <f t="shared" si="14"/>
        <v>242.24999999999994</v>
      </c>
      <c r="P43" s="18">
        <f t="shared" si="15"/>
        <v>311.41666666666663</v>
      </c>
      <c r="Q43" s="33" t="s">
        <v>31</v>
      </c>
      <c r="R43" s="16" t="str">
        <f>INDEX([1]CSDL!$E:$E,MATCH(X43,[1]CSDL!$A:$A,0))</f>
        <v>KHOA CÔNG NGHỆ THÔNG TIN</v>
      </c>
      <c r="X43" s="15" t="s">
        <v>30</v>
      </c>
    </row>
    <row r="44" spans="1:24" ht="27" customHeight="1" x14ac:dyDescent="0.15">
      <c r="A44" s="32"/>
      <c r="B44" s="31" t="s">
        <v>29</v>
      </c>
      <c r="C44" s="30" t="s">
        <v>22</v>
      </c>
      <c r="D44" s="29" t="s">
        <v>5</v>
      </c>
      <c r="E44" s="28">
        <f t="shared" si="12"/>
        <v>420</v>
      </c>
      <c r="F44" s="27">
        <f>IF(D44="",100,INDEX([1]CSDL!$AP$2:$AP$51,MATCH(D44,[1]CSDL!$AO$2:$AO$51,0)))</f>
        <v>100</v>
      </c>
      <c r="G44" s="23">
        <f t="shared" si="7"/>
        <v>270</v>
      </c>
      <c r="H44" s="26">
        <f t="shared" si="16"/>
        <v>150</v>
      </c>
      <c r="I44" s="25">
        <f t="shared" si="13"/>
        <v>749.41666666666663</v>
      </c>
      <c r="J44" s="24">
        <v>601.25</v>
      </c>
      <c r="K44" s="23">
        <v>62.5</v>
      </c>
      <c r="L44" s="22">
        <v>62.5</v>
      </c>
      <c r="M44" s="21">
        <v>31.666666666666668</v>
      </c>
      <c r="N44" s="20">
        <f>20%*G44</f>
        <v>54</v>
      </c>
      <c r="O44" s="19">
        <f t="shared" si="14"/>
        <v>297.74999999999994</v>
      </c>
      <c r="P44" s="18">
        <f t="shared" si="15"/>
        <v>329.41666666666663</v>
      </c>
      <c r="Q44" s="33" t="s">
        <v>28</v>
      </c>
      <c r="R44" s="16" t="str">
        <f>INDEX([1]CSDL!$E:$E,MATCH(X44,[1]CSDL!$A:$A,0))</f>
        <v>KHOA CÔNG NGHỆ THÔNG TIN</v>
      </c>
      <c r="X44" s="15" t="s">
        <v>27</v>
      </c>
    </row>
    <row r="45" spans="1:24" ht="39" x14ac:dyDescent="0.15">
      <c r="A45" s="32"/>
      <c r="B45" s="31" t="s">
        <v>26</v>
      </c>
      <c r="C45" s="30" t="s">
        <v>22</v>
      </c>
      <c r="D45" s="29" t="s">
        <v>5</v>
      </c>
      <c r="E45" s="28">
        <f t="shared" si="12"/>
        <v>420</v>
      </c>
      <c r="F45" s="27">
        <f>IF(D45="",100,INDEX([1]CSDL!$AP$2:$AP$51,MATCH(D45,[1]CSDL!$AO$2:$AO$51,0)))</f>
        <v>100</v>
      </c>
      <c r="G45" s="23">
        <f t="shared" si="7"/>
        <v>270</v>
      </c>
      <c r="H45" s="26">
        <f t="shared" si="16"/>
        <v>150</v>
      </c>
      <c r="I45" s="25">
        <f t="shared" si="13"/>
        <v>803.18333333333339</v>
      </c>
      <c r="J45" s="24">
        <v>392.75</v>
      </c>
      <c r="K45" s="23">
        <v>250</v>
      </c>
      <c r="L45" s="22">
        <v>150</v>
      </c>
      <c r="M45" s="21">
        <v>130.83333333333334</v>
      </c>
      <c r="N45" s="20">
        <f>50%*(G45*80%)*7/10+20%*G45</f>
        <v>129.6</v>
      </c>
      <c r="O45" s="19">
        <f t="shared" si="14"/>
        <v>252.35000000000005</v>
      </c>
      <c r="P45" s="18">
        <f t="shared" si="15"/>
        <v>383.18333333333339</v>
      </c>
      <c r="Q45" s="17" t="s">
        <v>25</v>
      </c>
      <c r="R45" s="16" t="str">
        <f>INDEX([1]CSDL!$E:$E,MATCH(X45,[1]CSDL!$A:$A,0))</f>
        <v>KHOA CÔNG NGHỆ THÔNG TIN</v>
      </c>
      <c r="X45" s="15" t="s">
        <v>24</v>
      </c>
    </row>
    <row r="46" spans="1:24" ht="39" x14ac:dyDescent="0.15">
      <c r="A46" s="32"/>
      <c r="B46" s="31" t="s">
        <v>23</v>
      </c>
      <c r="C46" s="30" t="s">
        <v>22</v>
      </c>
      <c r="D46" s="29" t="s">
        <v>21</v>
      </c>
      <c r="E46" s="28">
        <f t="shared" si="12"/>
        <v>258</v>
      </c>
      <c r="F46" s="27">
        <f>IF(D46="",100,INDEX([1]CSDL!$AP$2:$AP$51,MATCH(D46,[1]CSDL!$AO$2:$AO$51,0)))</f>
        <v>40</v>
      </c>
      <c r="G46" s="23">
        <f t="shared" si="7"/>
        <v>108</v>
      </c>
      <c r="H46" s="26">
        <f t="shared" si="16"/>
        <v>150</v>
      </c>
      <c r="I46" s="25">
        <f t="shared" si="13"/>
        <v>681.41666666666674</v>
      </c>
      <c r="J46" s="24">
        <v>591</v>
      </c>
      <c r="K46" s="23">
        <v>33.333333333333336</v>
      </c>
      <c r="L46" s="22">
        <v>33.333333333333336</v>
      </c>
      <c r="M46" s="21">
        <v>57.083333333333336</v>
      </c>
      <c r="N46" s="20"/>
      <c r="O46" s="19">
        <f t="shared" si="14"/>
        <v>366.33333333333343</v>
      </c>
      <c r="P46" s="18">
        <f t="shared" si="15"/>
        <v>423.41666666666674</v>
      </c>
      <c r="Q46" s="33" t="s">
        <v>20</v>
      </c>
      <c r="R46" s="16" t="str">
        <f>INDEX([1]CSDL!$E:$E,MATCH(X46,[1]CSDL!$A:$A,0))</f>
        <v>KHOA CÔNG NGHỆ THÔNG TIN</v>
      </c>
      <c r="X46" s="15" t="s">
        <v>19</v>
      </c>
    </row>
    <row r="47" spans="1:24" ht="27" customHeight="1" x14ac:dyDescent="0.15">
      <c r="A47" s="32" t="e">
        <f>IF(O47&gt;=0,IF($R$4="",IF(B47="","",1+MAX($A$9:A46)),IF(R47=$R$4,1+MAX($A$9:A46),"")),"")</f>
        <v>#REF!</v>
      </c>
      <c r="B47" s="31" t="s">
        <v>15</v>
      </c>
      <c r="C47" s="30" t="s">
        <v>9</v>
      </c>
      <c r="D47" s="29" t="s">
        <v>14</v>
      </c>
      <c r="E47" s="28">
        <f t="shared" ref="E47:E49" si="17">SUM(G47:H47)</f>
        <v>81</v>
      </c>
      <c r="F47" s="27">
        <v>30</v>
      </c>
      <c r="G47" s="23">
        <f t="shared" ref="G47:G49" si="18">F47*270/100</f>
        <v>81</v>
      </c>
      <c r="H47" s="26">
        <f>IF(OR(LEFT(C47,2)="BM",LEFT(C47,2)="bm"),150,0)</f>
        <v>0</v>
      </c>
      <c r="I47" s="25">
        <f t="shared" ref="I47:I49" si="19">SUM(J47:J47,L47:N47)</f>
        <v>369</v>
      </c>
      <c r="J47" s="24">
        <v>369</v>
      </c>
      <c r="K47" s="23">
        <v>0</v>
      </c>
      <c r="L47" s="22">
        <v>0</v>
      </c>
      <c r="M47" s="21">
        <v>0</v>
      </c>
      <c r="N47" s="20"/>
      <c r="O47" s="19">
        <f t="shared" ref="O47:O49" si="20">P47-M47</f>
        <v>288</v>
      </c>
      <c r="P47" s="18">
        <f t="shared" ref="P47:P49" si="21">I47-E47</f>
        <v>288</v>
      </c>
      <c r="Q47" s="33"/>
      <c r="R47" s="16" t="str">
        <f>INDEX([1]CSDL!$E:$E,MATCH(X47,[1]CSDL!$A:$A,0))</f>
        <v>KHOA CÔNG NGHỆ THÔNG TIN</v>
      </c>
      <c r="X47" s="15" t="s">
        <v>13</v>
      </c>
    </row>
    <row r="48" spans="1:24" ht="78" x14ac:dyDescent="0.15">
      <c r="A48" s="32" t="e">
        <f>IF(O48&gt;=0,IF($R$4="",IF(B48="","",1+MAX($A$9:A47)),IF(R48=$R$4,1+MAX($A$9:A47),"")),"")</f>
        <v>#REF!</v>
      </c>
      <c r="B48" s="31" t="s">
        <v>12</v>
      </c>
      <c r="C48" s="30" t="s">
        <v>9</v>
      </c>
      <c r="D48" s="29" t="s">
        <v>8</v>
      </c>
      <c r="E48" s="28">
        <f t="shared" si="17"/>
        <v>94.5</v>
      </c>
      <c r="F48" s="27">
        <f>IF(D48="",100,INDEX([1]CSDL!$AP$2:$AP$51,MATCH(D48,[1]CSDL!$AO$2:$AO$51,0)))</f>
        <v>35</v>
      </c>
      <c r="G48" s="23">
        <f t="shared" si="18"/>
        <v>94.5</v>
      </c>
      <c r="H48" s="26">
        <f>IF(OR(LEFT(C48,2)="BM",LEFT(C48,2)="bm"),150,0)</f>
        <v>0</v>
      </c>
      <c r="I48" s="25">
        <f t="shared" si="19"/>
        <v>419.58333333333331</v>
      </c>
      <c r="J48" s="24">
        <v>330</v>
      </c>
      <c r="K48" s="23">
        <v>0</v>
      </c>
      <c r="L48" s="22">
        <v>0</v>
      </c>
      <c r="M48" s="21">
        <v>34.583333333333336</v>
      </c>
      <c r="N48" s="20">
        <f>20*2.5+2*2.5</f>
        <v>55</v>
      </c>
      <c r="O48" s="19">
        <f t="shared" si="20"/>
        <v>290.5</v>
      </c>
      <c r="P48" s="18">
        <f t="shared" si="21"/>
        <v>325.08333333333331</v>
      </c>
      <c r="Q48" s="17" t="s">
        <v>7</v>
      </c>
      <c r="R48" s="16" t="str">
        <f>INDEX([1]CSDL!$E:$E,MATCH(X48,[1]CSDL!$A:$A,0))</f>
        <v>KHOA CÔNG NGHỆ THÔNG TIN</v>
      </c>
      <c r="X48" s="15" t="s">
        <v>11</v>
      </c>
    </row>
    <row r="49" spans="1:24" ht="78" x14ac:dyDescent="0.15">
      <c r="A49" s="32" t="e">
        <f>IF(O49&gt;=0,IF($R$4="",IF(B49="","",1+MAX($A$9:A48)),IF(R49=$R$4,1+MAX($A$9:A48),"")),"")</f>
        <v>#REF!</v>
      </c>
      <c r="B49" s="31" t="s">
        <v>10</v>
      </c>
      <c r="C49" s="30" t="s">
        <v>9</v>
      </c>
      <c r="D49" s="29" t="s">
        <v>8</v>
      </c>
      <c r="E49" s="28">
        <f t="shared" si="17"/>
        <v>94.5</v>
      </c>
      <c r="F49" s="27">
        <f>IF(D49="",100,INDEX([1]CSDL!$AP$2:$AP$51,MATCH(D49,[1]CSDL!$AO$2:$AO$51,0)))</f>
        <v>35</v>
      </c>
      <c r="G49" s="23">
        <f t="shared" si="18"/>
        <v>94.5</v>
      </c>
      <c r="H49" s="26">
        <f>IF(OR(LEFT(C49,2)="BM",LEFT(C49,2)="bm"),150,0)</f>
        <v>0</v>
      </c>
      <c r="I49" s="25">
        <f t="shared" si="19"/>
        <v>445</v>
      </c>
      <c r="J49" s="24">
        <v>390</v>
      </c>
      <c r="K49" s="23">
        <v>0</v>
      </c>
      <c r="L49" s="22">
        <v>0</v>
      </c>
      <c r="M49" s="21">
        <v>0</v>
      </c>
      <c r="N49" s="20">
        <f>20*2.5+2*2.5</f>
        <v>55</v>
      </c>
      <c r="O49" s="19">
        <f t="shared" si="20"/>
        <v>350.5</v>
      </c>
      <c r="P49" s="18">
        <f t="shared" si="21"/>
        <v>350.5</v>
      </c>
      <c r="Q49" s="17" t="s">
        <v>7</v>
      </c>
      <c r="R49" s="16" t="str">
        <f>INDEX([1]CSDL!$E:$E,MATCH(X49,[1]CSDL!$A:$A,0))</f>
        <v>KHOA CÔNG NGHỆ THÔNG TIN</v>
      </c>
      <c r="X49" s="15" t="s">
        <v>6</v>
      </c>
    </row>
    <row r="50" spans="1:24" ht="6.75" customHeight="1" x14ac:dyDescent="0.15"/>
    <row r="51" spans="1:24" ht="24" customHeight="1" x14ac:dyDescent="0.15">
      <c r="B51" s="46" t="s">
        <v>4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7"/>
      <c r="N51" s="46"/>
      <c r="O51" s="46"/>
      <c r="P51" s="47"/>
      <c r="Q51" s="46"/>
    </row>
    <row r="52" spans="1:24" s="2" customFormat="1" ht="23.25" customHeight="1" x14ac:dyDescent="0.15">
      <c r="A52"/>
      <c r="B52" s="9"/>
      <c r="C52" s="6"/>
      <c r="D52" s="9"/>
      <c r="E52" s="6"/>
      <c r="F52" s="8"/>
      <c r="G52" s="7"/>
      <c r="H52" s="7"/>
      <c r="I52" s="4"/>
      <c r="J52" s="4"/>
      <c r="K52" s="48" t="s">
        <v>3</v>
      </c>
      <c r="L52" s="48"/>
      <c r="M52" s="49"/>
      <c r="N52" s="48"/>
      <c r="O52" s="48"/>
      <c r="P52" s="49"/>
      <c r="Q52" s="48"/>
      <c r="S52"/>
      <c r="T52" s="1"/>
      <c r="U52"/>
      <c r="V52"/>
      <c r="W52"/>
      <c r="X52"/>
    </row>
    <row r="53" spans="1:24" s="2" customFormat="1" ht="23.25" customHeight="1" x14ac:dyDescent="0.15">
      <c r="A53" s="45" t="s">
        <v>2</v>
      </c>
      <c r="B53" s="45"/>
      <c r="C53" s="45"/>
      <c r="D53" s="14"/>
      <c r="E53" s="45" t="s">
        <v>1</v>
      </c>
      <c r="F53" s="45"/>
      <c r="G53" s="45"/>
      <c r="H53" s="45"/>
      <c r="I53" s="45"/>
      <c r="J53" s="45"/>
      <c r="K53" s="45"/>
      <c r="L53" s="45"/>
      <c r="M53" s="14"/>
      <c r="N53" s="45" t="s">
        <v>0</v>
      </c>
      <c r="O53" s="45"/>
      <c r="P53" s="45"/>
      <c r="Q53" s="45"/>
      <c r="S53"/>
      <c r="T53" s="1"/>
      <c r="U53"/>
      <c r="V53"/>
      <c r="W53"/>
      <c r="X53"/>
    </row>
    <row r="54" spans="1:24" s="2" customFormat="1" ht="48.75" customHeight="1" x14ac:dyDescent="0.15">
      <c r="A54"/>
      <c r="B54" s="9"/>
      <c r="C54" s="6"/>
      <c r="D54" s="9"/>
      <c r="E54" s="6"/>
      <c r="F54" s="8"/>
      <c r="G54" s="7"/>
      <c r="H54" s="7"/>
      <c r="I54" s="4"/>
      <c r="J54" s="4"/>
      <c r="K54" s="7"/>
      <c r="L54" s="6"/>
      <c r="M54" s="5"/>
      <c r="N54" s="3"/>
      <c r="O54" s="4"/>
      <c r="P54" s="4"/>
      <c r="Q54" s="3"/>
      <c r="S54"/>
      <c r="T54" s="1"/>
      <c r="U54"/>
      <c r="V54"/>
      <c r="W54"/>
      <c r="X54"/>
    </row>
    <row r="55" spans="1:24" s="2" customFormat="1" ht="20.25" customHeight="1" x14ac:dyDescent="0.15">
      <c r="A55" s="45"/>
      <c r="B55" s="45"/>
      <c r="C55" s="12"/>
      <c r="D55" s="13"/>
      <c r="E55" s="12"/>
      <c r="F55" s="11"/>
      <c r="G55" s="10"/>
      <c r="H55" s="10"/>
      <c r="I55" s="4"/>
      <c r="J55" s="4"/>
      <c r="K55" s="7"/>
      <c r="L55" s="6"/>
      <c r="M55" s="5"/>
      <c r="N55" s="3"/>
      <c r="O55" s="4"/>
      <c r="P55" s="4"/>
      <c r="Q55" s="3"/>
      <c r="S55"/>
      <c r="T55" s="1"/>
      <c r="U55"/>
      <c r="V55"/>
      <c r="W55"/>
      <c r="X55"/>
    </row>
  </sheetData>
  <autoFilter ref="A8:V49" xr:uid="{00000000-0009-0000-0000-000000000000}"/>
  <mergeCells count="30">
    <mergeCell ref="A1:D1"/>
    <mergeCell ref="N1:Q1"/>
    <mergeCell ref="A2:D2"/>
    <mergeCell ref="N2:Q2"/>
    <mergeCell ref="A4:Q4"/>
    <mergeCell ref="A6:A8"/>
    <mergeCell ref="B6:B8"/>
    <mergeCell ref="C6:C8"/>
    <mergeCell ref="D6:D8"/>
    <mergeCell ref="E6:H6"/>
    <mergeCell ref="I6:N6"/>
    <mergeCell ref="O6:P6"/>
    <mergeCell ref="Q6:Q8"/>
    <mergeCell ref="E7:E8"/>
    <mergeCell ref="F7:F8"/>
    <mergeCell ref="G7:G8"/>
    <mergeCell ref="H7:H8"/>
    <mergeCell ref="I7:I8"/>
    <mergeCell ref="J7:J8"/>
    <mergeCell ref="K7:L7"/>
    <mergeCell ref="M7:M8"/>
    <mergeCell ref="N7:N8"/>
    <mergeCell ref="O7:O8"/>
    <mergeCell ref="P7:P8"/>
    <mergeCell ref="A55:B55"/>
    <mergeCell ref="B51:Q51"/>
    <mergeCell ref="K52:Q52"/>
    <mergeCell ref="A53:C53"/>
    <mergeCell ref="E53:L53"/>
    <mergeCell ref="N53:Q53"/>
  </mergeCells>
  <conditionalFormatting sqref="O9:O49">
    <cfRule type="expression" dxfId="4" priority="5">
      <formula>O9&lt;0</formula>
    </cfRule>
  </conditionalFormatting>
  <conditionalFormatting sqref="P9:P49">
    <cfRule type="expression" dxfId="3" priority="4">
      <formula>P9&lt;0</formula>
    </cfRule>
  </conditionalFormatting>
  <conditionalFormatting sqref="R9:R49">
    <cfRule type="expression" dxfId="2" priority="3">
      <formula>AND(R9=$R$4,O9&gt;=0)</formula>
    </cfRule>
  </conditionalFormatting>
  <conditionalFormatting sqref="G9:H49">
    <cfRule type="expression" dxfId="1" priority="1">
      <formula>G9&lt;&gt;#REF!</formula>
    </cfRule>
  </conditionalFormatting>
  <conditionalFormatting sqref="X9:X49">
    <cfRule type="duplicateValues" dxfId="0" priority="50"/>
  </conditionalFormatting>
  <dataValidations count="2">
    <dataValidation type="list" allowBlank="1" showInputMessage="1" showErrorMessage="1" sqref="R4" xr:uid="{00000000-0002-0000-0000-000000000000}">
      <formula1>khoa</formula1>
    </dataValidation>
    <dataValidation type="list" allowBlank="1" showInputMessage="1" showErrorMessage="1" sqref="D9:D49" xr:uid="{00000000-0002-0000-0000-000001000000}">
      <formula1>kiem</formula1>
    </dataValidation>
  </dataValidations>
  <printOptions horizontalCentered="1"/>
  <pageMargins left="0" right="0" top="0.59055118110236227" bottom="0.59055118110236227" header="0.31496062992125984" footer="0.31496062992125984"/>
  <pageSetup paperSize="9" orientation="landscape" r:id="rId1"/>
  <headerFooter>
    <oddFooter>&amp;C&amp;"Times New Roman,Italic"&amp;9&amp;P / &amp;N&amp;R&amp;"Times New Roman,Italic"&amp;9THỪA GIỜ 2018 - 2019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CHUẨN (2)</vt:lpstr>
      <vt:lpstr>'CHUẨN (2)'!Print_Area</vt:lpstr>
      <vt:lpstr>'CHUẨN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Microsoft Office User</cp:lastModifiedBy>
  <dcterms:created xsi:type="dcterms:W3CDTF">2019-10-16T08:09:14Z</dcterms:created>
  <dcterms:modified xsi:type="dcterms:W3CDTF">2023-05-31T08:57:50Z</dcterms:modified>
</cp:coreProperties>
</file>